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год'!$A$1:$D$115</definedName>
  </definedNames>
  <calcPr fullCalcOnLoad="1"/>
</workbook>
</file>

<file path=xl/sharedStrings.xml><?xml version="1.0" encoding="utf-8"?>
<sst xmlns="http://schemas.openxmlformats.org/spreadsheetml/2006/main" count="102" uniqueCount="91">
  <si>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</si>
  <si>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</si>
  <si>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</si>
  <si>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</si>
  <si>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</si>
  <si>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</si>
  <si>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</si>
  <si>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</si>
  <si>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</si>
  <si>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</si>
  <si>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</si>
  <si>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</si>
  <si>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</si>
  <si>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</si>
  <si>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</si>
  <si>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</si>
  <si>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</si>
  <si>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</si>
  <si>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</si>
  <si>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</si>
  <si>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</si>
  <si>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</si>
  <si>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</si>
  <si>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</si>
  <si>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</si>
  <si>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</si>
  <si>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</si>
  <si>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</si>
  <si>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</si>
  <si>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</si>
  <si>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</si>
  <si>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</si>
  <si>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</si>
  <si>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</si>
  <si>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</si>
  <si>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</si>
  <si>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</si>
  <si>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</si>
  <si>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</si>
  <si>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</si>
  <si>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</si>
  <si>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</si>
  <si>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</si>
  <si>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t>Выделено на 2020 год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</si>
  <si>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</si>
  <si>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</si>
  <si>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</si>
  <si>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</si>
  <si>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</si>
  <si>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</si>
  <si>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</si>
  <si>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</si>
  <si>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</si>
  <si>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</si>
  <si>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</si>
  <si>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</si>
  <si>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</si>
  <si>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</si>
  <si>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</si>
  <si>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</si>
  <si>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</si>
  <si>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</si>
  <si>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</si>
  <si>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</si>
  <si>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</si>
  <si>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</si>
  <si>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</si>
  <si>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</si>
  <si>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</si>
  <si>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Капитальный ремонт кровли здания МБДОУ ДС №6 "Аленький цветочек")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</si>
  <si>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(Детское игровое оборудование МБДОУ ДС №1 "Березка") 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</si>
  <si>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мебели, игровых уголков и матрасов МБДОУ ДС №6 "Аленький цветочек") </t>
    </r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</si>
  <si>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</si>
  <si>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масок, перчаток, антисептических средств, приборов для измерения температуры, приборов для обеззараживания воздуха )</t>
    </r>
  </si>
  <si>
    <t xml:space="preserve">5.Субсидии бюджетным учреждениям на организацию бесплатного горячего питания обучающихся, получающих начальное общее образование в муниципальных общеобразовательных учреждениях  Орловского района </t>
  </si>
  <si>
    <r>
      <rPr>
        <b/>
        <sz val="14"/>
        <rFont val="Times New Roman"/>
        <family val="1"/>
      </rPr>
      <t>902 0113 99 9 0058790 120</t>
    </r>
    <r>
      <rPr>
        <sz val="14"/>
        <rFont val="Times New Roman"/>
        <family val="1"/>
      </rPr>
      <t xml:space="preserve"> Иные межбюджетные трансферты на осуществление выплат стимулирующего характера за особые условия труда  и дополнительную нагрузку работникам органов записи актов гражданского состояния субъектов Российской Федерации, осуществлявших конвертацию 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</si>
  <si>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января 2021 года</t>
  </si>
  <si>
    <t>Поступило на 01.01.2021 года</t>
  </si>
  <si>
    <t>8. Субсидия на оплату выполненных работ по закачке прудов - накопителей в 2020 году</t>
  </si>
  <si>
    <r>
      <rPr>
        <b/>
        <sz val="14"/>
        <rFont val="Times New Roman"/>
        <family val="1"/>
      </rPr>
      <t>907 0703 99 1 007180 612</t>
    </r>
    <r>
      <rPr>
        <sz val="14"/>
        <rFont val="Times New Roman"/>
        <family val="1"/>
      </rPr>
      <t xml:space="preserve">  Иные межбюджетные трансферты за счет средств резервного фонда Правительства Ростовской области (ДЮСШ рециркуляторы)</t>
    </r>
  </si>
  <si>
    <r>
      <rPr>
        <b/>
        <sz val="14"/>
        <rFont val="Times New Roman"/>
        <family val="1"/>
      </rPr>
      <t>902 0909 01 5 0058330 612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  </r>
  </si>
  <si>
    <r>
      <rPr>
        <b/>
        <sz val="14"/>
        <rFont val="Times New Roman"/>
        <family val="1"/>
      </rPr>
      <t>902 0902 99 1 0071180 612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(оборудование для физиотерапевтического отделения)</t>
    </r>
  </si>
  <si>
    <r>
      <rPr>
        <b/>
        <sz val="14"/>
        <rFont val="Times New Roman"/>
        <family val="1"/>
      </rPr>
      <t>902 0909 01 5 0058360 612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</si>
  <si>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Иные межбюджетные трансферты на финансовое обеспечение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(осуществление выплат стимулирующего характера за особые условия труда медицинским работникам, оказывающим первичную медико- санитарную помощь гражданам, в условиях предотвращения распостранения новой коронавирусной инфекции (COVID - 19))</t>
    </r>
  </si>
  <si>
    <r>
      <rPr>
        <b/>
        <sz val="14"/>
        <rFont val="Times New Roman"/>
        <family val="1"/>
      </rPr>
      <t xml:space="preserve">902 0901 99 9 0071340 612 </t>
    </r>
    <r>
      <rPr>
        <sz val="14"/>
        <rFont val="Times New Roman"/>
        <family val="1"/>
      </rPr>
      <t>Иные межбюджетные трансферты на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части обеспечения питанием медицинских работников медицинских организаций, оказывающих медицинскую помощь больным коронавирусной инфекцией (COVID-19)</t>
    </r>
  </si>
  <si>
    <t>1.Орловское с/п</t>
  </si>
  <si>
    <t>Расходы, связанные с реализацией федеральной целевой программы "Увековечение памяти погибших при защите Отечества на 2019-2024 годы"</t>
  </si>
  <si>
    <t>1. Майорское с/п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</si>
  <si>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</si>
  <si>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Волочаевское с/п </t>
  </si>
  <si>
    <t xml:space="preserve">Красноармейское с/п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</si>
</sst>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tabSelected="1" zoomScale="70" zoomScaleNormal="70" zoomScaleSheetLayoutView="75" zoomScalePageLayoutView="0" workbookViewId="0" topLeftCell="A47">
      <selection activeCell="A44" sqref="A44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61"/>
      <c r="B1" s="61"/>
      <c r="C1" s="61"/>
      <c r="D1" s="61"/>
    </row>
    <row r="2" ht="15" customHeight="1" hidden="1"/>
    <row r="3" ht="38.25" customHeight="1" hidden="1">
      <c r="D3" s="8"/>
    </row>
    <row r="4" spans="1:4" ht="18.75" customHeight="1" hidden="1">
      <c r="A4" s="62"/>
      <c r="B4" s="62"/>
      <c r="C4" s="62"/>
      <c r="D4" s="62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5" t="s">
        <v>76</v>
      </c>
      <c r="B9" s="65"/>
      <c r="C9" s="65"/>
      <c r="D9" s="65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4" t="s">
        <v>0</v>
      </c>
      <c r="B11" s="63" t="s">
        <v>43</v>
      </c>
      <c r="C11" s="64" t="s">
        <v>77</v>
      </c>
      <c r="D11" s="64" t="s">
        <v>6</v>
      </c>
    </row>
    <row r="12" spans="1:4" ht="18" customHeight="1">
      <c r="A12" s="64"/>
      <c r="B12" s="63"/>
      <c r="C12" s="64"/>
      <c r="D12" s="64"/>
    </row>
    <row r="13" spans="1:4" ht="28.5" customHeight="1">
      <c r="A13" s="64"/>
      <c r="B13" s="63"/>
      <c r="C13" s="64"/>
      <c r="D13" s="64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>
        <v>68561.4</v>
      </c>
      <c r="G16" s="39">
        <f>F16-B17</f>
        <v>-9098.900000000009</v>
      </c>
    </row>
    <row r="17" spans="1:6" s="12" customFormat="1" ht="22.5" customHeight="1">
      <c r="A17" s="2" t="s">
        <v>4</v>
      </c>
      <c r="B17" s="47">
        <f>B20+B51</f>
        <v>77660.3</v>
      </c>
      <c r="C17" s="55">
        <f>C20+C51</f>
        <v>74487.06847</v>
      </c>
      <c r="D17" s="47">
        <f>D20+D51</f>
        <v>-3173.23153</v>
      </c>
      <c r="F17" s="6">
        <v>49108.58956</v>
      </c>
    </row>
    <row r="18" spans="1:6" s="12" customFormat="1" ht="22.5" customHeight="1">
      <c r="A18" s="1" t="s">
        <v>10</v>
      </c>
      <c r="B18" s="47">
        <f>B45</f>
        <v>2245.7999999999997</v>
      </c>
      <c r="C18" s="47">
        <f>C45</f>
        <v>2245.8</v>
      </c>
      <c r="D18" s="47">
        <f>D45</f>
        <v>0</v>
      </c>
      <c r="F18" s="38">
        <f>F17-C17</f>
        <v>-25378.478909999998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B22+B28+B38+B47</f>
        <v>58724.5</v>
      </c>
      <c r="C20" s="47">
        <f>C22+C28+C38+C47</f>
        <v>56816.36539</v>
      </c>
      <c r="D20" s="47">
        <f>C20-B20</f>
        <v>-1908.134610000001</v>
      </c>
    </row>
    <row r="21" spans="1:4" s="13" customFormat="1" ht="18.75">
      <c r="A21" s="1" t="s">
        <v>11</v>
      </c>
      <c r="B21" s="47">
        <f>B24+B41</f>
        <v>6133.1</v>
      </c>
      <c r="C21" s="47">
        <f>C24+C41</f>
        <v>6131.22044</v>
      </c>
      <c r="D21" s="47">
        <f>D24+D41</f>
        <v>-1.879560000000751</v>
      </c>
    </row>
    <row r="22" spans="1:8" s="13" customFormat="1" ht="21" customHeight="1">
      <c r="A22" s="1" t="s">
        <v>27</v>
      </c>
      <c r="B22" s="47">
        <f>B23+B24+B25+B26+B27</f>
        <v>20969.300000000003</v>
      </c>
      <c r="C22" s="47">
        <f>C23+C24+C25+C26+C27</f>
        <v>20344.077530000002</v>
      </c>
      <c r="D22" s="47">
        <f>D23+D24+D25+D26+D27</f>
        <v>-625.2224700000011</v>
      </c>
      <c r="G22" s="43">
        <f>SUM(G23:G24)</f>
        <v>77121</v>
      </c>
      <c r="H22" s="44">
        <f>SUM(H23:H24)</f>
        <v>74025.30757</v>
      </c>
    </row>
    <row r="23" spans="1:8" s="12" customFormat="1" ht="28.5" customHeight="1">
      <c r="A23" s="3" t="s">
        <v>32</v>
      </c>
      <c r="B23" s="31">
        <f>1906.2-15</f>
        <v>1891.2</v>
      </c>
      <c r="C23" s="31">
        <v>1891.14256</v>
      </c>
      <c r="D23" s="31">
        <f>C23-B23</f>
        <v>-0.057440000000042346</v>
      </c>
      <c r="F23" s="12" t="s">
        <v>40</v>
      </c>
      <c r="G23" s="38">
        <f>B30+B41+B40</f>
        <v>5364.7</v>
      </c>
      <c r="H23" s="38">
        <f>C30+C41+C40</f>
        <v>5363.36644</v>
      </c>
    </row>
    <row r="24" spans="1:8" s="12" customFormat="1" ht="32.25" customHeight="1">
      <c r="A24" s="20" t="s">
        <v>44</v>
      </c>
      <c r="B24" s="31">
        <v>6112.1</v>
      </c>
      <c r="C24" s="58">
        <f>2037.108*3</f>
        <v>6111.324</v>
      </c>
      <c r="D24" s="31">
        <f>C24-B24</f>
        <v>-0.7760000000007494</v>
      </c>
      <c r="F24" s="12" t="s">
        <v>41</v>
      </c>
      <c r="G24" s="38">
        <f>B23+B24+B25+B26+B27+B29+B32+B33+B34+B35+B39++B42+B43+B44+B45+B46+B51+B36</f>
        <v>71756.3</v>
      </c>
      <c r="H24" s="38">
        <f>C23+C24+C25+C26+C27+C29+C32+C33+C34+C35+C39++C42+C43+C44+C45+C46+C51+C36</f>
        <v>68661.94113</v>
      </c>
    </row>
    <row r="25" spans="1:4" s="12" customFormat="1" ht="67.5" customHeight="1">
      <c r="A25" s="20" t="s">
        <v>45</v>
      </c>
      <c r="B25" s="31">
        <f>5310-152.9</f>
        <v>5157.1</v>
      </c>
      <c r="C25" s="31">
        <v>5157.0357</v>
      </c>
      <c r="D25" s="31">
        <f>C25-B25</f>
        <v>-0.06430000000000291</v>
      </c>
    </row>
    <row r="26" spans="1:4" s="12" customFormat="1" ht="120" customHeight="1">
      <c r="A26" s="20" t="s">
        <v>46</v>
      </c>
      <c r="B26" s="31">
        <f>2189.4+44.8</f>
        <v>2234.2000000000003</v>
      </c>
      <c r="C26" s="31">
        <v>2234.08002</v>
      </c>
      <c r="D26" s="31">
        <f>C26-B26</f>
        <v>-0.1199800000003961</v>
      </c>
    </row>
    <row r="27" spans="1:4" s="12" customFormat="1" ht="102.75" customHeight="1">
      <c r="A27" s="20" t="s">
        <v>74</v>
      </c>
      <c r="B27" s="31">
        <f>4850+724.7</f>
        <v>5574.7</v>
      </c>
      <c r="C27" s="31">
        <f>3350.29752+1600.19773</f>
        <v>4950.49525</v>
      </c>
      <c r="D27" s="31">
        <f>C27-B27</f>
        <v>-624.2047499999999</v>
      </c>
    </row>
    <row r="28" spans="1:4" s="12" customFormat="1" ht="33.75" customHeight="1">
      <c r="A28" s="19" t="s">
        <v>15</v>
      </c>
      <c r="B28" s="47">
        <f>B29+B32+B30+B33+B34+B35+B36+B37+B31</f>
        <v>2334.1</v>
      </c>
      <c r="C28" s="47">
        <f>C29+C32+C30+C33+C34+C35+C36+C37+C31</f>
        <v>2333.78895</v>
      </c>
      <c r="D28" s="47">
        <f>D29+D32+D30+D33+D34+D35+D36+D37+D31</f>
        <v>-0.31105000000006555</v>
      </c>
    </row>
    <row r="29" spans="1:4" s="12" customFormat="1" ht="45" customHeight="1">
      <c r="A29" s="20" t="s">
        <v>47</v>
      </c>
      <c r="B29" s="31">
        <v>117.1</v>
      </c>
      <c r="C29" s="31">
        <v>117.1</v>
      </c>
      <c r="D29" s="31">
        <f aca="true" t="shared" si="0" ref="D29:D37">C29-B29</f>
        <v>0</v>
      </c>
    </row>
    <row r="30" spans="1:4" s="12" customFormat="1" ht="45.75" customHeight="1">
      <c r="A30" s="20" t="s">
        <v>42</v>
      </c>
      <c r="B30" s="31">
        <v>219.4</v>
      </c>
      <c r="C30" s="31">
        <v>219.4</v>
      </c>
      <c r="D30" s="31">
        <f t="shared" si="0"/>
        <v>0</v>
      </c>
    </row>
    <row r="31" spans="1:4" s="12" customFormat="1" ht="51" customHeight="1">
      <c r="A31" s="20" t="s">
        <v>48</v>
      </c>
      <c r="B31" s="31">
        <v>324.3</v>
      </c>
      <c r="C31" s="31">
        <v>324.3</v>
      </c>
      <c r="D31" s="31">
        <f t="shared" si="0"/>
        <v>0</v>
      </c>
    </row>
    <row r="32" spans="1:4" s="12" customFormat="1" ht="33.75" customHeight="1">
      <c r="A32" s="20" t="s">
        <v>49</v>
      </c>
      <c r="B32" s="31">
        <f>1482.3-9.3</f>
        <v>1473</v>
      </c>
      <c r="C32" s="31">
        <f>1482.28889-9.29994</f>
        <v>1472.98895</v>
      </c>
      <c r="D32" s="31">
        <f>C32-B32</f>
        <v>-0.011050000000068394</v>
      </c>
    </row>
    <row r="33" spans="1:4" s="12" customFormat="1" ht="63.75" customHeight="1">
      <c r="A33" s="45" t="s">
        <v>60</v>
      </c>
      <c r="B33" s="31">
        <f>87+13.1</f>
        <v>100.1</v>
      </c>
      <c r="C33" s="54">
        <f>86.99611+13.00389</f>
        <v>100</v>
      </c>
      <c r="D33" s="31">
        <f>C33-B33</f>
        <v>-0.09999999999999432</v>
      </c>
    </row>
    <row r="34" spans="1:4" s="12" customFormat="1" ht="69" customHeight="1">
      <c r="A34" s="20" t="s">
        <v>61</v>
      </c>
      <c r="B34" s="31">
        <f>87+13.2</f>
        <v>100.2</v>
      </c>
      <c r="C34" s="54">
        <f>86.99611+13.00389</f>
        <v>100</v>
      </c>
      <c r="D34" s="31">
        <f t="shared" si="0"/>
        <v>-0.20000000000000284</v>
      </c>
    </row>
    <row r="35" spans="1:4" s="12" customFormat="1" ht="68.25" customHeight="1" hidden="1">
      <c r="A35" s="20"/>
      <c r="B35" s="31"/>
      <c r="C35" s="31"/>
      <c r="D35" s="31">
        <f t="shared" si="0"/>
        <v>0</v>
      </c>
    </row>
    <row r="36" spans="1:4" s="12" customFormat="1" ht="83.25" customHeight="1" hidden="1">
      <c r="A36" s="20"/>
      <c r="B36" s="31"/>
      <c r="C36" s="31"/>
      <c r="D36" s="31">
        <f t="shared" si="0"/>
        <v>0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7">
        <f>B39+B40+B41+B42+B43+B44+B45+B46</f>
        <v>35206.1</v>
      </c>
      <c r="C38" s="47">
        <f>C39+C40+C41+C42+C43+C44+C45+C46</f>
        <v>34001.03801</v>
      </c>
      <c r="D38" s="47">
        <f aca="true" t="shared" si="1" ref="D38:D43">C38-B38</f>
        <v>-1205.061990000002</v>
      </c>
    </row>
    <row r="39" spans="1:4" s="12" customFormat="1" ht="82.5" customHeight="1">
      <c r="A39" s="3" t="s">
        <v>50</v>
      </c>
      <c r="B39" s="31">
        <f>7598-385.8</f>
        <v>7212.2</v>
      </c>
      <c r="C39" s="31">
        <v>7212.2</v>
      </c>
      <c r="D39" s="31">
        <f t="shared" si="1"/>
        <v>0</v>
      </c>
    </row>
    <row r="40" spans="1:4" s="12" customFormat="1" ht="39.75" customHeight="1">
      <c r="A40" s="29" t="s">
        <v>51</v>
      </c>
      <c r="B40" s="31">
        <v>5124.3</v>
      </c>
      <c r="C40" s="51">
        <f>5371.17-247.1</f>
        <v>5124.07</v>
      </c>
      <c r="D40" s="31">
        <f t="shared" si="1"/>
        <v>-0.23000000000047294</v>
      </c>
    </row>
    <row r="41" spans="1:4" s="12" customFormat="1" ht="42.75" customHeight="1">
      <c r="A41" s="3" t="s">
        <v>52</v>
      </c>
      <c r="B41" s="31">
        <v>21</v>
      </c>
      <c r="C41" s="31">
        <v>19.89644</v>
      </c>
      <c r="D41" s="31">
        <f t="shared" si="1"/>
        <v>-1.1035600000000017</v>
      </c>
    </row>
    <row r="42" spans="1:4" s="12" customFormat="1" ht="57" customHeight="1">
      <c r="A42" s="3" t="s">
        <v>53</v>
      </c>
      <c r="B42" s="31">
        <v>354.5</v>
      </c>
      <c r="C42" s="31">
        <v>354.5</v>
      </c>
      <c r="D42" s="31">
        <f t="shared" si="1"/>
        <v>0</v>
      </c>
    </row>
    <row r="43" spans="1:4" s="12" customFormat="1" ht="62.25" customHeight="1">
      <c r="A43" s="3" t="s">
        <v>54</v>
      </c>
      <c r="B43" s="31">
        <v>5202.4</v>
      </c>
      <c r="C43" s="31">
        <v>3998.80861</v>
      </c>
      <c r="D43" s="31">
        <f t="shared" si="1"/>
        <v>-1203.5913899999996</v>
      </c>
    </row>
    <row r="44" spans="1:6" s="12" customFormat="1" ht="178.5" customHeight="1">
      <c r="A44" s="3" t="s">
        <v>55</v>
      </c>
      <c r="B44" s="31">
        <f>11535.9-4667.1</f>
        <v>6868.799999999999</v>
      </c>
      <c r="C44" s="31">
        <v>6868.8</v>
      </c>
      <c r="D44" s="31">
        <f aca="true" t="shared" si="2" ref="D44:D50">C44-B44</f>
        <v>0</v>
      </c>
      <c r="F44" s="41"/>
    </row>
    <row r="45" spans="1:4" s="12" customFormat="1" ht="49.5" customHeight="1">
      <c r="A45" s="3" t="s">
        <v>56</v>
      </c>
      <c r="B45" s="31">
        <f>2987.2-721.6-19.8</f>
        <v>2245.7999999999997</v>
      </c>
      <c r="C45" s="31">
        <v>2245.8</v>
      </c>
      <c r="D45" s="31">
        <f t="shared" si="2"/>
        <v>0</v>
      </c>
    </row>
    <row r="46" spans="1:4" s="12" customFormat="1" ht="46.5" customHeight="1">
      <c r="A46" s="29" t="s">
        <v>78</v>
      </c>
      <c r="B46" s="31">
        <v>8177.1</v>
      </c>
      <c r="C46" s="31">
        <v>8176.96296</v>
      </c>
      <c r="D46" s="31">
        <f t="shared" si="2"/>
        <v>-0.13704000000052474</v>
      </c>
    </row>
    <row r="47" spans="1:4" s="12" customFormat="1" ht="44.25" customHeight="1">
      <c r="A47" s="1" t="s">
        <v>38</v>
      </c>
      <c r="B47" s="47">
        <f>B48</f>
        <v>215</v>
      </c>
      <c r="C47" s="47">
        <f>C48</f>
        <v>137.4609</v>
      </c>
      <c r="D47" s="31">
        <f t="shared" si="2"/>
        <v>-77.53909999999999</v>
      </c>
    </row>
    <row r="48" spans="1:4" s="12" customFormat="1" ht="87.75" customHeight="1">
      <c r="A48" s="40" t="s">
        <v>57</v>
      </c>
      <c r="B48" s="31">
        <v>215</v>
      </c>
      <c r="C48" s="54">
        <f>125.52929+11.42217+0.50944</f>
        <v>137.4609</v>
      </c>
      <c r="D48" s="31">
        <f t="shared" si="2"/>
        <v>-77.53909999999999</v>
      </c>
    </row>
    <row r="49" spans="1:4" s="12" customFormat="1" ht="51" customHeight="1" hidden="1">
      <c r="A49" s="46" t="s">
        <v>58</v>
      </c>
      <c r="B49" s="47">
        <f>B50</f>
        <v>0</v>
      </c>
      <c r="C49" s="47">
        <f>C50</f>
        <v>0</v>
      </c>
      <c r="D49" s="47">
        <f t="shared" si="2"/>
        <v>0</v>
      </c>
    </row>
    <row r="50" spans="1:4" s="12" customFormat="1" ht="87.75" customHeight="1" hidden="1">
      <c r="A50" s="40" t="s">
        <v>59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7">
        <f>B54+B78+B81+B85+B89+B66</f>
        <v>18935.8</v>
      </c>
      <c r="C51" s="47">
        <f>C54+C78+C81+C85+C89+C66</f>
        <v>17670.70308</v>
      </c>
      <c r="D51" s="47">
        <f>D54+D78+D81+D85+D89+D66</f>
        <v>-1265.096919999999</v>
      </c>
    </row>
    <row r="52" spans="1:4" s="12" customFormat="1" ht="25.5" customHeight="1">
      <c r="A52" s="1" t="s">
        <v>9</v>
      </c>
      <c r="B52" s="47">
        <f>B66</f>
        <v>14200</v>
      </c>
      <c r="C52" s="47">
        <f>C66</f>
        <v>14197.47851</v>
      </c>
      <c r="D52" s="47">
        <f>D66</f>
        <v>-2.521489999999176</v>
      </c>
    </row>
    <row r="53" spans="1:4" s="12" customFormat="1" ht="24.75" customHeight="1">
      <c r="A53" s="1" t="s">
        <v>5</v>
      </c>
      <c r="B53" s="47"/>
      <c r="C53" s="47"/>
      <c r="D53" s="47"/>
    </row>
    <row r="54" spans="1:4" s="12" customFormat="1" ht="37.5" customHeight="1" hidden="1">
      <c r="A54" s="1"/>
      <c r="B54" s="47">
        <f>B55+B56+B57+B58+B59+B60+B61+B62+B63+B64+B65</f>
        <v>0</v>
      </c>
      <c r="C54" s="47">
        <f>C55+C56+C57+C58+C59+C60+C61+C62+C63+C64+C65</f>
        <v>0</v>
      </c>
      <c r="D54" s="47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7"/>
    </row>
    <row r="56" spans="1:6" s="12" customFormat="1" ht="18.75" customHeight="1" hidden="1">
      <c r="A56" s="3" t="s">
        <v>17</v>
      </c>
      <c r="B56" s="48"/>
      <c r="C56" s="31"/>
      <c r="D56" s="31">
        <f aca="true" t="shared" si="3" ref="D56:D65">C56-B56</f>
        <v>0</v>
      </c>
      <c r="F56" s="37"/>
    </row>
    <row r="57" spans="1:6" s="12" customFormat="1" ht="18.75" customHeight="1" hidden="1">
      <c r="A57" s="3" t="s">
        <v>18</v>
      </c>
      <c r="B57" s="48"/>
      <c r="C57" s="31"/>
      <c r="D57" s="31">
        <f t="shared" si="3"/>
        <v>0</v>
      </c>
      <c r="F57" s="37"/>
    </row>
    <row r="58" spans="1:6" s="12" customFormat="1" ht="18.75" customHeight="1" hidden="1">
      <c r="A58" s="3" t="s">
        <v>19</v>
      </c>
      <c r="B58" s="48"/>
      <c r="C58" s="31"/>
      <c r="D58" s="31">
        <f t="shared" si="3"/>
        <v>0</v>
      </c>
      <c r="F58" s="37"/>
    </row>
    <row r="59" spans="1:6" s="12" customFormat="1" ht="18.75" customHeight="1" hidden="1">
      <c r="A59" s="3" t="s">
        <v>20</v>
      </c>
      <c r="B59" s="48"/>
      <c r="C59" s="31"/>
      <c r="D59" s="31">
        <f t="shared" si="3"/>
        <v>0</v>
      </c>
      <c r="F59" s="37"/>
    </row>
    <row r="60" spans="1:6" s="12" customFormat="1" ht="18.75" customHeight="1" hidden="1">
      <c r="A60" s="3" t="s">
        <v>21</v>
      </c>
      <c r="B60" s="48"/>
      <c r="C60" s="31"/>
      <c r="D60" s="31">
        <f t="shared" si="3"/>
        <v>0</v>
      </c>
      <c r="F60" s="37"/>
    </row>
    <row r="61" spans="1:6" s="12" customFormat="1" ht="18.75" customHeight="1" hidden="1">
      <c r="A61" s="3" t="s">
        <v>22</v>
      </c>
      <c r="B61" s="48"/>
      <c r="C61" s="31"/>
      <c r="D61" s="31">
        <f t="shared" si="3"/>
        <v>0</v>
      </c>
      <c r="F61" s="37"/>
    </row>
    <row r="62" spans="1:6" s="12" customFormat="1" ht="18.75" customHeight="1" hidden="1">
      <c r="A62" s="3" t="s">
        <v>23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24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25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26</v>
      </c>
      <c r="B65" s="48"/>
      <c r="C65" s="31"/>
      <c r="D65" s="31">
        <f t="shared" si="3"/>
        <v>0</v>
      </c>
      <c r="F65" s="37"/>
    </row>
    <row r="66" spans="1:4" s="12" customFormat="1" ht="62.25" customHeight="1">
      <c r="A66" s="1" t="s">
        <v>59</v>
      </c>
      <c r="B66" s="47">
        <f>B67+B68+B69+B70+B71+B72+B73+B74+B75+B76+B77</f>
        <v>14200</v>
      </c>
      <c r="C66" s="47">
        <f>C67+C68+C69+C70+C71+C72+C73+C74+C75+C76+C77</f>
        <v>14197.47851</v>
      </c>
      <c r="D66" s="47">
        <f>D67+D68+D69+D70+D71+D72+D73+D74+D75+D76+D77</f>
        <v>-2.521489999999176</v>
      </c>
    </row>
    <row r="67" spans="1:4" s="12" customFormat="1" ht="18.75" customHeight="1" hidden="1">
      <c r="A67" s="3" t="s">
        <v>16</v>
      </c>
      <c r="B67" s="57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57"/>
      <c r="C68" s="48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57"/>
      <c r="C69" s="48"/>
      <c r="D69" s="31">
        <f t="shared" si="4"/>
        <v>0</v>
      </c>
    </row>
    <row r="70" spans="1:4" s="12" customFormat="1" ht="18.75" customHeight="1" hidden="1">
      <c r="A70" s="3" t="s">
        <v>19</v>
      </c>
      <c r="B70" s="57"/>
      <c r="C70" s="48"/>
      <c r="D70" s="31">
        <f t="shared" si="4"/>
        <v>0</v>
      </c>
    </row>
    <row r="71" spans="1:4" s="12" customFormat="1" ht="18.75" customHeight="1" hidden="1">
      <c r="A71" s="3" t="s">
        <v>20</v>
      </c>
      <c r="B71" s="57"/>
      <c r="C71" s="48"/>
      <c r="D71" s="31">
        <f t="shared" si="4"/>
        <v>0</v>
      </c>
    </row>
    <row r="72" spans="1:4" s="12" customFormat="1" ht="18.75" customHeight="1" hidden="1">
      <c r="A72" s="3" t="s">
        <v>21</v>
      </c>
      <c r="B72" s="57"/>
      <c r="C72" s="48"/>
      <c r="D72" s="31">
        <f t="shared" si="4"/>
        <v>0</v>
      </c>
    </row>
    <row r="73" spans="1:4" s="12" customFormat="1" ht="18.75" customHeight="1" hidden="1">
      <c r="A73" s="3" t="s">
        <v>22</v>
      </c>
      <c r="B73" s="57"/>
      <c r="C73" s="48"/>
      <c r="D73" s="31">
        <f t="shared" si="4"/>
        <v>0</v>
      </c>
    </row>
    <row r="74" spans="1:4" s="12" customFormat="1" ht="18.75" customHeight="1" hidden="1">
      <c r="A74" s="3" t="s">
        <v>23</v>
      </c>
      <c r="B74" s="57"/>
      <c r="C74" s="48"/>
      <c r="D74" s="31">
        <f t="shared" si="4"/>
        <v>0</v>
      </c>
    </row>
    <row r="75" spans="1:4" s="12" customFormat="1" ht="28.5" customHeight="1">
      <c r="A75" s="3" t="s">
        <v>85</v>
      </c>
      <c r="B75" s="57">
        <f>13916+284</f>
        <v>14200</v>
      </c>
      <c r="C75" s="60">
        <f>13913.52894+283.94957</f>
        <v>14197.47851</v>
      </c>
      <c r="D75" s="31">
        <f>C75-B75</f>
        <v>-2.521489999999176</v>
      </c>
    </row>
    <row r="76" spans="1:4" s="12" customFormat="1" ht="18.75" customHeight="1" hidden="1">
      <c r="A76" s="3" t="s">
        <v>25</v>
      </c>
      <c r="B76" s="57"/>
      <c r="C76" s="48"/>
      <c r="D76" s="31">
        <f>B76-C76</f>
        <v>0</v>
      </c>
    </row>
    <row r="77" spans="1:4" s="12" customFormat="1" ht="18.75" customHeight="1" hidden="1">
      <c r="A77" s="3" t="s">
        <v>26</v>
      </c>
      <c r="B77" s="57"/>
      <c r="C77" s="48"/>
      <c r="D77" s="31">
        <f>B77-C77</f>
        <v>0</v>
      </c>
    </row>
    <row r="78" spans="1:4" s="12" customFormat="1" ht="76.5" customHeight="1" hidden="1">
      <c r="A78" s="1"/>
      <c r="B78" s="49">
        <f>B79+B80</f>
        <v>0</v>
      </c>
      <c r="C78" s="49">
        <f>C79+C80</f>
        <v>0</v>
      </c>
      <c r="D78" s="49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65.25" customHeight="1">
      <c r="A81" s="1" t="s">
        <v>86</v>
      </c>
      <c r="B81" s="47">
        <f>B82+B83+B84</f>
        <v>1198.1</v>
      </c>
      <c r="C81" s="47">
        <f>C82+C83+C84</f>
        <v>802.21393</v>
      </c>
      <c r="D81" s="47">
        <f>D82+D83+D84</f>
        <v>-395.8860699999999</v>
      </c>
      <c r="E81" s="12"/>
    </row>
    <row r="82" spans="1:5" ht="27.75" customHeight="1">
      <c r="A82" s="20" t="s">
        <v>87</v>
      </c>
      <c r="B82" s="31">
        <f>1042.3+155.8</f>
        <v>1198.1</v>
      </c>
      <c r="C82" s="31">
        <f>697.91556+104.29837</f>
        <v>802.21393</v>
      </c>
      <c r="D82" s="31">
        <f>C82-B82</f>
        <v>-395.8860699999999</v>
      </c>
      <c r="E82" s="12"/>
    </row>
    <row r="83" spans="1:5" ht="82.5" customHeight="1" hidden="1">
      <c r="A83" s="20"/>
      <c r="B83" s="31"/>
      <c r="C83" s="31"/>
      <c r="D83" s="31">
        <f>C83-B83</f>
        <v>0</v>
      </c>
      <c r="E83" s="12"/>
    </row>
    <row r="84" spans="1:5" ht="23.25" customHeight="1" hidden="1">
      <c r="A84" s="3" t="s">
        <v>33</v>
      </c>
      <c r="B84" s="31"/>
      <c r="C84" s="31"/>
      <c r="D84" s="31">
        <f>C84-B84</f>
        <v>0</v>
      </c>
      <c r="E84" s="12"/>
    </row>
    <row r="85" spans="1:5" ht="81.75" customHeight="1">
      <c r="A85" s="1" t="s">
        <v>88</v>
      </c>
      <c r="B85" s="47">
        <f>B86+B87</f>
        <v>3537.7</v>
      </c>
      <c r="C85" s="47">
        <f>C86+C87</f>
        <v>2671.01064</v>
      </c>
      <c r="D85" s="47">
        <f>C85-B85</f>
        <v>-866.6893599999999</v>
      </c>
      <c r="E85" s="12"/>
    </row>
    <row r="86" spans="1:5" ht="24.75" customHeight="1">
      <c r="A86" s="3" t="s">
        <v>89</v>
      </c>
      <c r="B86" s="31">
        <f>799.6+119.5</f>
        <v>919.1</v>
      </c>
      <c r="C86" s="31">
        <f>520.44457+77.78142</f>
        <v>598.22599</v>
      </c>
      <c r="D86" s="31">
        <f aca="true" t="shared" si="5" ref="D86:D91">C86-B86</f>
        <v>-320.87401</v>
      </c>
      <c r="E86" s="12"/>
    </row>
    <row r="87" spans="1:5" ht="23.25" customHeight="1">
      <c r="A87" s="3" t="s">
        <v>90</v>
      </c>
      <c r="B87" s="31">
        <f>2278.1+340.5</f>
        <v>2618.6</v>
      </c>
      <c r="C87" s="31">
        <f>1803.28092+269.50373</f>
        <v>2072.78465</v>
      </c>
      <c r="D87" s="31">
        <f t="shared" si="5"/>
        <v>-545.8153499999999</v>
      </c>
      <c r="E87" s="12"/>
    </row>
    <row r="88" spans="1:5" ht="23.25" customHeight="1" hidden="1">
      <c r="A88" s="3" t="s">
        <v>37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34</v>
      </c>
      <c r="B89" s="47">
        <f>B90+B91</f>
        <v>0</v>
      </c>
      <c r="C89" s="47">
        <f>C90+C91</f>
        <v>0</v>
      </c>
      <c r="D89" s="47">
        <f>D90+D91</f>
        <v>0</v>
      </c>
      <c r="E89" s="12"/>
    </row>
    <row r="90" spans="1:5" ht="27" customHeight="1" hidden="1">
      <c r="A90" s="3" t="s">
        <v>35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36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7">
        <f>B93+B112</f>
        <v>39464.299999999996</v>
      </c>
      <c r="C92" s="55">
        <f>C93+C112</f>
        <v>33377.802879999996</v>
      </c>
      <c r="D92" s="47">
        <f>D93+D112</f>
        <v>-6086.49712</v>
      </c>
      <c r="E92" s="12"/>
    </row>
    <row r="93" spans="1:7" s="5" customFormat="1" ht="36.75" customHeight="1">
      <c r="A93" s="26" t="s">
        <v>28</v>
      </c>
      <c r="B93" s="47">
        <f>B94+B95+B102+B103+B105+B106+B96+B97+B98+B107+B108+B104+B109+B99+B100+B101+B111+B110</f>
        <v>38538.7</v>
      </c>
      <c r="C93" s="55">
        <f>C94+C95+C102+C103+C105+C106+C96+C97+C98+C107+C108+C104+C109+C99+C100+C101+C111+C110</f>
        <v>32452.252879999996</v>
      </c>
      <c r="D93" s="47">
        <f>D94+D95+D102+D103+D105+D106+D96+D97+D98+D107+D108+D104+D109+D99+D100+D101+D111+D110</f>
        <v>-6086.44712</v>
      </c>
      <c r="E93" s="13"/>
      <c r="F93" s="59">
        <f>B95+B96+B97+B98+B99+B100+B101+B102+B103+B104+B106+B107+B108+B109</f>
        <v>25911.699999999997</v>
      </c>
      <c r="G93" s="59">
        <f>C95+C96+C97+C98+C99+C100+C101+C102+C103+C104+C106+C107+C108+C109</f>
        <v>20116.614480000004</v>
      </c>
    </row>
    <row r="94" spans="1:5" s="5" customFormat="1" ht="56.25" customHeight="1">
      <c r="A94" s="36" t="s">
        <v>39</v>
      </c>
      <c r="B94" s="31">
        <f>6564.8-273.5-205.1</f>
        <v>6086.2</v>
      </c>
      <c r="C94" s="54">
        <f>1002.958+478.6845+462.672+462.672+506.736+519.71391+559.71857+520.15602+501.479+501.479+478.6845</f>
        <v>5994.9535000000005</v>
      </c>
      <c r="D94" s="31">
        <f aca="true" t="shared" si="6" ref="D94:D111">C94-B94</f>
        <v>-91.24649999999929</v>
      </c>
      <c r="E94" s="13"/>
    </row>
    <row r="95" spans="1:5" s="5" customFormat="1" ht="177.75" customHeight="1">
      <c r="A95" s="27" t="s">
        <v>64</v>
      </c>
      <c r="B95" s="31">
        <f>1374+1052.5+140+2424.8+1603.1</f>
        <v>6594.4</v>
      </c>
      <c r="C95" s="54">
        <f>726.61467+29.3705+598.15884+504.26038+54.23163+1056.15682+1276.58481+110.79326+1647.64078</f>
        <v>6003.81169</v>
      </c>
      <c r="D95" s="31">
        <f aca="true" t="shared" si="7" ref="D95:D101">C95-B95</f>
        <v>-590.5883099999992</v>
      </c>
      <c r="E95" s="13"/>
    </row>
    <row r="96" spans="1:5" s="5" customFormat="1" ht="158.25" customHeight="1">
      <c r="A96" s="27" t="s">
        <v>80</v>
      </c>
      <c r="B96" s="31">
        <f>2976+11106.9-4699.7+2918</f>
        <v>12301.2</v>
      </c>
      <c r="C96" s="54">
        <f>162.7875+130.23+195.345+1875.312+60+2620.462+2787.62432</f>
        <v>7831.76082</v>
      </c>
      <c r="D96" s="31">
        <f t="shared" si="7"/>
        <v>-4469.43918</v>
      </c>
      <c r="E96" s="13"/>
    </row>
    <row r="97" spans="1:5" s="5" customFormat="1" ht="117.75" customHeight="1">
      <c r="A97" s="27" t="s">
        <v>67</v>
      </c>
      <c r="B97" s="31">
        <v>898.5</v>
      </c>
      <c r="C97" s="31">
        <f>299.5+299.5+299.5</f>
        <v>898.5</v>
      </c>
      <c r="D97" s="31">
        <f t="shared" si="7"/>
        <v>0</v>
      </c>
      <c r="E97" s="13"/>
    </row>
    <row r="98" spans="1:5" s="5" customFormat="1" ht="80.25" customHeight="1">
      <c r="A98" s="27" t="s">
        <v>81</v>
      </c>
      <c r="B98" s="31">
        <f>396.6-18.8</f>
        <v>377.8</v>
      </c>
      <c r="C98" s="31">
        <v>377.76804</v>
      </c>
      <c r="D98" s="31">
        <f t="shared" si="7"/>
        <v>-0.03196000000002641</v>
      </c>
      <c r="E98" s="13"/>
    </row>
    <row r="99" spans="1:5" s="5" customFormat="1" ht="234" customHeight="1">
      <c r="A99" s="56" t="s">
        <v>82</v>
      </c>
      <c r="B99" s="31">
        <f>99.3+502.4</f>
        <v>601.6999999999999</v>
      </c>
      <c r="C99" s="54">
        <f>56.58588+42.71412+188.11135</f>
        <v>287.41134999999997</v>
      </c>
      <c r="D99" s="31">
        <f t="shared" si="7"/>
        <v>-314.28864999999996</v>
      </c>
      <c r="E99" s="13"/>
    </row>
    <row r="100" spans="1:5" s="5" customFormat="1" ht="234" customHeight="1">
      <c r="A100" s="56" t="s">
        <v>83</v>
      </c>
      <c r="B100" s="31">
        <f>523.3+974.2</f>
        <v>1497.5</v>
      </c>
      <c r="C100" s="54">
        <f>523.3+420+554.2-156.39342</f>
        <v>1341.1065800000001</v>
      </c>
      <c r="D100" s="31">
        <f t="shared" si="7"/>
        <v>-156.39341999999988</v>
      </c>
      <c r="E100" s="13"/>
    </row>
    <row r="101" spans="1:5" s="5" customFormat="1" ht="197.25" customHeight="1">
      <c r="A101" s="56" t="s">
        <v>84</v>
      </c>
      <c r="B101" s="31">
        <f>988-47.7</f>
        <v>940.3</v>
      </c>
      <c r="C101" s="54">
        <f>103.95+96.123+186.586+171.913+165.24</f>
        <v>723.812</v>
      </c>
      <c r="D101" s="31">
        <f t="shared" si="7"/>
        <v>-216.48799999999994</v>
      </c>
      <c r="E101" s="13"/>
    </row>
    <row r="102" spans="1:5" s="5" customFormat="1" ht="75.75" customHeight="1">
      <c r="A102" s="30" t="s">
        <v>62</v>
      </c>
      <c r="B102" s="31">
        <v>199.8</v>
      </c>
      <c r="C102" s="31">
        <v>199.8</v>
      </c>
      <c r="D102" s="31">
        <f t="shared" si="6"/>
        <v>0</v>
      </c>
      <c r="E102" s="13"/>
    </row>
    <row r="103" spans="1:5" s="5" customFormat="1" ht="78.75" customHeight="1">
      <c r="A103" s="30" t="s">
        <v>65</v>
      </c>
      <c r="B103" s="48">
        <v>482.5</v>
      </c>
      <c r="C103" s="31">
        <v>482.5</v>
      </c>
      <c r="D103" s="31">
        <f t="shared" si="6"/>
        <v>0</v>
      </c>
      <c r="E103" s="13"/>
    </row>
    <row r="104" spans="1:5" s="5" customFormat="1" ht="78.75" customHeight="1">
      <c r="A104" s="30" t="s">
        <v>72</v>
      </c>
      <c r="B104" s="48">
        <v>433</v>
      </c>
      <c r="C104" s="31">
        <v>432.96</v>
      </c>
      <c r="D104" s="31">
        <f t="shared" si="6"/>
        <v>-0.040000000000020464</v>
      </c>
      <c r="E104" s="13"/>
    </row>
    <row r="105" spans="1:5" s="5" customFormat="1" ht="83.25" customHeight="1">
      <c r="A105" s="30" t="s">
        <v>66</v>
      </c>
      <c r="B105" s="48">
        <f>5937.1+263</f>
        <v>6200.1</v>
      </c>
      <c r="C105" s="54">
        <f>1550.025+1482.32855+19.4076+1.121+1460.73044+1486.37231</f>
        <v>5999.9848999999995</v>
      </c>
      <c r="D105" s="31">
        <f t="shared" si="6"/>
        <v>-200.1151000000009</v>
      </c>
      <c r="E105" s="13"/>
    </row>
    <row r="106" spans="1:5" s="5" customFormat="1" ht="75" customHeight="1">
      <c r="A106" s="30" t="s">
        <v>69</v>
      </c>
      <c r="B106" s="50">
        <f>852-290.5-59.5</f>
        <v>502</v>
      </c>
      <c r="C106" s="31">
        <v>501.934</v>
      </c>
      <c r="D106" s="31">
        <f t="shared" si="6"/>
        <v>-0.06599999999997408</v>
      </c>
      <c r="E106" s="13"/>
    </row>
    <row r="107" spans="1:5" s="5" customFormat="1" ht="75" customHeight="1">
      <c r="A107" s="30" t="s">
        <v>70</v>
      </c>
      <c r="B107" s="50">
        <v>200</v>
      </c>
      <c r="C107" s="31">
        <v>200</v>
      </c>
      <c r="D107" s="31">
        <f t="shared" si="6"/>
        <v>0</v>
      </c>
      <c r="E107" s="13"/>
    </row>
    <row r="108" spans="1:5" s="5" customFormat="1" ht="75" customHeight="1">
      <c r="A108" s="30" t="s">
        <v>71</v>
      </c>
      <c r="B108" s="50">
        <v>345.8</v>
      </c>
      <c r="C108" s="31">
        <v>345.795</v>
      </c>
      <c r="D108" s="31">
        <f t="shared" si="6"/>
        <v>-0.0049999999999954525</v>
      </c>
      <c r="E108" s="13"/>
    </row>
    <row r="109" spans="1:5" s="5" customFormat="1" ht="95.25" customHeight="1">
      <c r="A109" s="30" t="s">
        <v>73</v>
      </c>
      <c r="B109" s="50">
        <v>537.2</v>
      </c>
      <c r="C109" s="31">
        <f>417.2+72.225+0.03</f>
        <v>489.4549999999999</v>
      </c>
      <c r="D109" s="31">
        <f t="shared" si="6"/>
        <v>-47.74500000000012</v>
      </c>
      <c r="E109" s="13"/>
    </row>
    <row r="110" spans="1:5" s="5" customFormat="1" ht="95.25" customHeight="1">
      <c r="A110" s="30" t="s">
        <v>79</v>
      </c>
      <c r="B110" s="50">
        <v>171</v>
      </c>
      <c r="C110" s="31">
        <v>171</v>
      </c>
      <c r="D110" s="31">
        <f t="shared" si="6"/>
        <v>0</v>
      </c>
      <c r="E110" s="13"/>
    </row>
    <row r="111" spans="1:5" s="5" customFormat="1" ht="95.25" customHeight="1">
      <c r="A111" s="30" t="s">
        <v>75</v>
      </c>
      <c r="B111" s="50">
        <v>169.7</v>
      </c>
      <c r="C111" s="31">
        <v>169.7</v>
      </c>
      <c r="D111" s="31">
        <f t="shared" si="6"/>
        <v>0</v>
      </c>
      <c r="E111" s="13"/>
    </row>
    <row r="112" spans="1:5" s="5" customFormat="1" ht="39.75" customHeight="1">
      <c r="A112" s="1" t="s">
        <v>29</v>
      </c>
      <c r="B112" s="47">
        <f>B113+B114</f>
        <v>925.5999999999999</v>
      </c>
      <c r="C112" s="47">
        <f>C113+C114</f>
        <v>925.55</v>
      </c>
      <c r="D112" s="47">
        <f>D113+D114</f>
        <v>-0.049999999999954525</v>
      </c>
      <c r="E112" s="13"/>
    </row>
    <row r="113" spans="1:5" s="5" customFormat="1" ht="75" customHeight="1">
      <c r="A113" s="28" t="s">
        <v>63</v>
      </c>
      <c r="B113" s="51">
        <f>599.9-17.2</f>
        <v>582.6999999999999</v>
      </c>
      <c r="C113" s="51">
        <v>582.65</v>
      </c>
      <c r="D113" s="51">
        <f>SUM(C113-B113)</f>
        <v>-0.049999999999954525</v>
      </c>
      <c r="E113" s="13"/>
    </row>
    <row r="114" spans="1:5" s="5" customFormat="1" ht="75" customHeight="1">
      <c r="A114" s="28" t="s">
        <v>68</v>
      </c>
      <c r="B114" s="51">
        <f>467.4-124.5</f>
        <v>342.9</v>
      </c>
      <c r="C114" s="51">
        <f>342.9</f>
        <v>342.9</v>
      </c>
      <c r="D114" s="51">
        <f>SUM(C114-B114)</f>
        <v>0</v>
      </c>
      <c r="E114" s="13"/>
    </row>
    <row r="115" spans="1:5" ht="90" customHeight="1">
      <c r="A115" s="35" t="s">
        <v>31</v>
      </c>
      <c r="B115" s="34"/>
      <c r="C115" s="52" t="s">
        <v>30</v>
      </c>
      <c r="D115" s="53"/>
      <c r="E115" s="12"/>
    </row>
    <row r="116" spans="1:5" ht="42.75" customHeight="1">
      <c r="A116" s="14"/>
      <c r="B116" s="23"/>
      <c r="C116" s="14"/>
      <c r="D116" s="15"/>
      <c r="E116" s="16"/>
    </row>
    <row r="117" spans="1:5" ht="3.75" customHeight="1" hidden="1">
      <c r="A117" s="14"/>
      <c r="B117" s="23"/>
      <c r="C117" s="14"/>
      <c r="D117" s="15"/>
      <c r="E117" s="16"/>
    </row>
    <row r="118" ht="18.75" hidden="1">
      <c r="D118" s="17"/>
    </row>
    <row r="120" ht="14.25" customHeight="1">
      <c r="D120" s="18"/>
    </row>
    <row r="121" ht="18.75" hidden="1">
      <c r="D121" s="17"/>
    </row>
    <row r="122" ht="18.75" hidden="1">
      <c r="D122" s="17"/>
    </row>
    <row r="123" ht="18.75" hidden="1"/>
    <row r="124" ht="18.75" hidden="1"/>
    <row r="125" ht="18.75" hidden="1"/>
    <row r="126" spans="1:3" ht="18.75" hidden="1">
      <c r="A126" s="17"/>
      <c r="B126" s="24"/>
      <c r="C126" s="17"/>
    </row>
    <row r="127" ht="18.75" hidden="1">
      <c r="A127" s="7" t="s">
        <v>2</v>
      </c>
    </row>
    <row r="128" ht="18.75">
      <c r="B128" s="14"/>
    </row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2021-01-21T08:36:25Z</cp:lastPrinted>
  <dcterms:created xsi:type="dcterms:W3CDTF">2007-10-22T09:23:55Z</dcterms:created>
  <dcterms:modified xsi:type="dcterms:W3CDTF">2021-01-21T08:39:33Z</dcterms:modified>
  <cp:category/>
  <cp:version/>
  <cp:contentType/>
  <cp:contentStatus/>
</cp:coreProperties>
</file>