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1 год" sheetId="1" r:id="rId1"/>
  </sheets>
  <definedNames>
    <definedName name="_xlnm.Print_Titles" localSheetId="0">'2021 год'!$11:$15</definedName>
    <definedName name="_xlnm.Print_Area" localSheetId="0">'2021 год'!$A$1:$D$124</definedName>
  </definedNames>
  <calcPr fullCalcOnLoad="1"/>
</workbook>
</file>

<file path=xl/sharedStrings.xml><?xml version="1.0" encoding="utf-8"?>
<sst xmlns="http://schemas.openxmlformats.org/spreadsheetml/2006/main" count="109" uniqueCount="98">
  <si>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</si>
  <si>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</si>
  <si>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</si>
  <si>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</si>
  <si>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</si>
  <si>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</si>
  <si>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</si>
  <si>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</si>
  <si>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</si>
  <si>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</si>
  <si>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</si>
  <si>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</si>
  <si>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</si>
  <si>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</si>
  <si>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</si>
  <si>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</si>
  <si>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</si>
  <si>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</si>
  <si>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</si>
  <si>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</si>
  <si>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</si>
  <si>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</si>
  <si>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</si>
  <si>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</si>
  <si>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</si>
  <si>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</si>
  <si>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</si>
  <si>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</si>
  <si>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</si>
  <si>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</si>
  <si>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</si>
  <si>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</si>
  <si>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</si>
  <si>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</si>
  <si>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</si>
  <si>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</si>
  <si>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</si>
  <si>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</si>
  <si>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</si>
  <si>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</si>
  <si>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</si>
  <si>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</si>
  <si>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</si>
  <si>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</si>
  <si>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</si>
  <si>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</si>
  <si>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</si>
  <si>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t>Иные межбюджетные трансферты за счет средств Резервного фонда Правительства (Орловское сп приобретение кресел с установкой)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</si>
  <si>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</si>
  <si>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Иные межбюджетные трансферты за счет средств Резервного фонда Правительства (Луганское спигровое оборудование, уличные тренажеры)</t>
  </si>
  <si>
    <t>1.Орловское с/п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</si>
  <si>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</si>
  <si>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Волочаевское с/п </t>
  </si>
  <si>
    <t xml:space="preserve">Красноармейское с/п </t>
  </si>
  <si>
    <t>Выделено на 2021 год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</si>
  <si>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</si>
  <si>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</si>
  <si>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</si>
  <si>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</si>
  <si>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</si>
  <si>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6. Субсидия на реализацию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</t>
  </si>
  <si>
    <t>2.Субсидия на приобретение транспортных средств (автобусов) для перевозки детей</t>
  </si>
  <si>
    <t>3.Субсидия на обеспечение образовательных организаций материально- технической базой для внедрения цифровой образовательной среды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</si>
  <si>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</si>
  <si>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</si>
  <si>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</si>
  <si>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3.Субсидия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</si>
  <si>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</si>
  <si>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7. Субсидия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</si>
  <si>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</si>
  <si>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1.Курганенское с/п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</si>
  <si>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</si>
  <si>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</si>
  <si>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1.Субсидия на комплектование книжных фондов библиотек муниципальных образований</t>
  </si>
  <si>
    <t>2.Субсидия на Государственная поддержка отрасли культуры (автоклуб)</t>
  </si>
  <si>
    <t xml:space="preserve">3. Государственная поддержка отрасли культуры </t>
  </si>
  <si>
    <t>8.Субсидия на софинансирование муниципальных программ по работе с молодежью</t>
  </si>
  <si>
    <r>
      <rPr>
        <b/>
        <sz val="14"/>
        <rFont val="Times New Roman"/>
        <family val="1"/>
      </rPr>
      <t>902 0902 99 9 0071340 612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З15</t>
    </r>
    <r>
      <rPr>
        <sz val="14"/>
        <rFont val="Times New Roman"/>
        <family val="1"/>
      </rPr>
      <t xml:space="preserve">  Иные межбюджетные трансферты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  </r>
  </si>
  <si>
    <r>
      <rPr>
        <b/>
        <sz val="14"/>
        <rFont val="Times New Roman"/>
        <family val="1"/>
      </rPr>
      <t>902 09 01 99 9 0071340 612 З24</t>
    </r>
    <r>
      <rPr>
        <sz val="14"/>
        <rFont val="Times New Roman"/>
        <family val="1"/>
      </rPr>
      <t xml:space="preserve"> Иные межбюджетные трансферты на реализацию мероприятий по приобретению средств индивидуальной защиты,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 </t>
    </r>
  </si>
  <si>
    <r>
      <rPr>
        <b/>
        <sz val="14"/>
        <rFont val="Times New Roman"/>
        <family val="1"/>
      </rPr>
      <t>902 09 01 99 9 0071340 612 З25</t>
    </r>
    <r>
      <rPr>
        <sz val="14"/>
        <rFont val="Times New Roman"/>
        <family val="1"/>
      </rPr>
      <t xml:space="preserve"> Иные межбюджетные трансферты на реализацию мероприятий по приобретению кислородных баллонов и концентраторов кислорода,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 </t>
    </r>
  </si>
  <si>
    <r>
      <rPr>
        <b/>
        <sz val="14"/>
        <rFont val="Times New Roman"/>
        <family val="1"/>
      </rPr>
      <t>902 0909 01 5 00 58360 612 З20</t>
    </r>
    <r>
      <rPr>
        <sz val="14"/>
        <rFont val="Times New Roman"/>
        <family val="1"/>
      </rPr>
      <t xml:space="preserve"> Иные межбюджетные трансферты на 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Федерации, в рамках подпрограммы  “Развитие кадровых ресурсов в здравоохранении” муниципальной программы Орловского района “Развитие здравоохранения”</t>
    </r>
  </si>
  <si>
    <t xml:space="preserve"> Иные межбюджетные трансферты  за счет средств резервного фонда Правительства Ростовской области</t>
  </si>
  <si>
    <r>
      <rPr>
        <b/>
        <sz val="14"/>
        <rFont val="Times New Roman"/>
        <family val="1"/>
      </rPr>
      <t>907 0702 99 1 0071180 612 О27</t>
    </r>
    <r>
      <rPr>
        <sz val="14"/>
        <rFont val="Times New Roman"/>
        <family val="1"/>
      </rPr>
      <t xml:space="preserve"> (ноутбуки для МОУ ОСОШ №1)</t>
    </r>
  </si>
  <si>
    <r>
      <t xml:space="preserve"> </t>
    </r>
    <r>
      <rPr>
        <b/>
        <sz val="14"/>
        <rFont val="Times New Roman"/>
        <family val="1"/>
      </rPr>
      <t xml:space="preserve">907 0703 99 1 0071180 612 О27 </t>
    </r>
    <r>
      <rPr>
        <sz val="14"/>
        <rFont val="Times New Roman"/>
        <family val="1"/>
      </rPr>
      <t>(лего комплекс для ДДТ)</t>
    </r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</si>
  <si>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</si>
  <si>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</si>
  <si>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r>
      <rPr>
        <b/>
        <sz val="14"/>
        <rFont val="Times New Roman"/>
        <family val="1"/>
      </rPr>
      <t>902 0901 99 1 0071180 612 З28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Ростовской области (концентратор)</t>
    </r>
  </si>
  <si>
    <r>
      <rPr>
        <b/>
        <sz val="14"/>
        <rFont val="Times New Roman"/>
        <family val="1"/>
      </rPr>
      <t>902 0909 01 5 00R6970 612</t>
    </r>
    <r>
      <rPr>
        <sz val="14"/>
        <rFont val="Times New Roman"/>
        <family val="1"/>
      </rPr>
      <t xml:space="preserve">  Финансовое обеспечение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</t>
    </r>
  </si>
  <si>
    <r>
      <rPr>
        <b/>
        <sz val="14"/>
        <rFont val="Times New Roman"/>
        <family val="1"/>
      </rPr>
      <t>913 1006 99 1 0071180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Ростовской области (аттестация информационных систем)</t>
    </r>
  </si>
  <si>
    <r>
      <rPr>
        <b/>
        <sz val="14"/>
        <rFont val="Times New Roman"/>
        <family val="1"/>
      </rPr>
      <t xml:space="preserve"> 902 0113 99 9 0055490 360 421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</si>
  <si>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904 0113 99 9 0055490 360 421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</si>
  <si>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t xml:space="preserve"> </t>
    </r>
    <r>
      <rPr>
        <b/>
        <sz val="14"/>
        <rFont val="Times New Roman"/>
        <family val="1"/>
      </rPr>
      <t>906 0113 99 9 0055490 360 421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</si>
  <si>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 xml:space="preserve"> 907 0113 99 9 0055490 360 421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</si>
  <si>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t xml:space="preserve"> </t>
    </r>
    <r>
      <rPr>
        <b/>
        <sz val="14"/>
        <rFont val="Times New Roman"/>
        <family val="1"/>
      </rPr>
      <t>914 0113 99 9 0055490 360 421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</si>
  <si>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902 0113 99 1 0071180 350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Ростовской области (премии МФЦ)</t>
    </r>
  </si>
  <si>
    <r>
      <rPr>
        <b/>
        <sz val="14"/>
        <rFont val="Times New Roman"/>
        <family val="1"/>
      </rPr>
      <t>907 0702 99 1 0071180 612 О27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Ростовской области(Быстрянская СОШ шкафы жарочные, холодильные)</t>
    </r>
  </si>
  <si>
    <t>Поступило на 01.01.2022 года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</si>
  <si>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 января 2022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</si>
</sst>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center" wrapText="1"/>
    </xf>
    <xf numFmtId="188" fontId="6" fillId="0" borderId="0" xfId="54" applyNumberFormat="1" applyFont="1" applyFill="1" applyBorder="1" applyAlignment="1">
      <alignment vertical="top" wrapText="1"/>
      <protection/>
    </xf>
    <xf numFmtId="188" fontId="10" fillId="0" borderId="10" xfId="0" applyNumberFormat="1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tabSelected="1" zoomScale="80" zoomScaleNormal="80" zoomScaleSheetLayoutView="75" zoomScalePageLayoutView="0" workbookViewId="0" topLeftCell="A9">
      <selection activeCell="B17" sqref="B17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9" width="9.125" style="6" customWidth="1"/>
    <col min="10" max="10" width="20.25390625" style="6" customWidth="1"/>
    <col min="11" max="16384" width="9.125" style="6" customWidth="1"/>
  </cols>
  <sheetData>
    <row r="1" spans="1:4" ht="18.75" customHeight="1" hidden="1">
      <c r="A1" s="62"/>
      <c r="B1" s="62"/>
      <c r="C1" s="62"/>
      <c r="D1" s="62"/>
    </row>
    <row r="2" ht="15" customHeight="1" hidden="1"/>
    <row r="3" ht="38.25" customHeight="1" hidden="1">
      <c r="D3" s="8"/>
    </row>
    <row r="4" spans="1:4" ht="18.75" customHeight="1" hidden="1">
      <c r="A4" s="63"/>
      <c r="B4" s="63"/>
      <c r="C4" s="63"/>
      <c r="D4" s="63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66" t="s">
        <v>97</v>
      </c>
      <c r="B9" s="66"/>
      <c r="C9" s="66"/>
      <c r="D9" s="66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5" t="s">
        <v>0</v>
      </c>
      <c r="B11" s="64" t="s">
        <v>54</v>
      </c>
      <c r="C11" s="65" t="s">
        <v>96</v>
      </c>
      <c r="D11" s="65" t="s">
        <v>6</v>
      </c>
    </row>
    <row r="12" spans="1:4" ht="18" customHeight="1">
      <c r="A12" s="65"/>
      <c r="B12" s="64"/>
      <c r="C12" s="65"/>
      <c r="D12" s="65"/>
    </row>
    <row r="13" spans="1:4" ht="10.5" customHeight="1">
      <c r="A13" s="65"/>
      <c r="B13" s="64"/>
      <c r="C13" s="65"/>
      <c r="D13" s="65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13</v>
      </c>
      <c r="B16" s="32"/>
      <c r="C16" s="33"/>
      <c r="D16" s="4"/>
      <c r="F16" s="42">
        <v>68561.4</v>
      </c>
      <c r="G16" s="39">
        <f>F16-B17</f>
        <v>-7437.5</v>
      </c>
    </row>
    <row r="17" spans="1:6" s="12" customFormat="1" ht="22.5" customHeight="1">
      <c r="A17" s="2" t="s">
        <v>4</v>
      </c>
      <c r="B17" s="47">
        <f>B20+B55</f>
        <v>75998.9</v>
      </c>
      <c r="C17" s="47">
        <f>C20+C55</f>
        <v>71775.94025</v>
      </c>
      <c r="D17" s="47">
        <f>D20+D55</f>
        <v>-4222.959749999996</v>
      </c>
      <c r="F17" s="6">
        <v>49108.58956</v>
      </c>
    </row>
    <row r="18" spans="1:6" s="12" customFormat="1" ht="22.5" customHeight="1">
      <c r="A18" s="1" t="s">
        <v>10</v>
      </c>
      <c r="B18" s="47">
        <f>B46</f>
        <v>786.6</v>
      </c>
      <c r="C18" s="47">
        <f>C46</f>
        <v>786.50603</v>
      </c>
      <c r="D18" s="47">
        <f>D46</f>
        <v>-0.09397000000001299</v>
      </c>
      <c r="F18" s="38">
        <f>F17-C17</f>
        <v>-22667.35069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B22+B29+B39+B50</f>
        <v>60271.7</v>
      </c>
      <c r="C20" s="47">
        <f>C22+C29+C39+C50</f>
        <v>56243.31016</v>
      </c>
      <c r="D20" s="47">
        <f>C20-B20</f>
        <v>-4028.389839999996</v>
      </c>
    </row>
    <row r="21" spans="1:4" s="13" customFormat="1" ht="18.75">
      <c r="A21" s="1" t="s">
        <v>11</v>
      </c>
      <c r="B21" s="47">
        <f>B24+B42</f>
        <v>21.4</v>
      </c>
      <c r="C21" s="47">
        <f>C24+C42</f>
        <v>21.09779</v>
      </c>
      <c r="D21" s="47">
        <f>D24+D42</f>
        <v>-0.30220999999999876</v>
      </c>
    </row>
    <row r="22" spans="1:10" s="13" customFormat="1" ht="21" customHeight="1">
      <c r="A22" s="1" t="s">
        <v>27</v>
      </c>
      <c r="B22" s="47">
        <f>B23+B24+B25+B26+B27+B28</f>
        <v>17902.3</v>
      </c>
      <c r="C22" s="47">
        <f>C23+C24+C25+C26+C27+C28</f>
        <v>15661.3919</v>
      </c>
      <c r="D22" s="47">
        <f>D23+D24+D25+D26+D27+D28</f>
        <v>-2240.9080999999996</v>
      </c>
      <c r="G22" s="43">
        <f>SUM(G23:G24)</f>
        <v>75998.9</v>
      </c>
      <c r="H22" s="44">
        <f>SUM(H23:H24)</f>
        <v>71775.94025</v>
      </c>
      <c r="J22" s="44"/>
    </row>
    <row r="23" spans="1:8" s="12" customFormat="1" ht="28.5" customHeight="1">
      <c r="A23" s="3" t="s">
        <v>32</v>
      </c>
      <c r="B23" s="31">
        <v>1976.7</v>
      </c>
      <c r="C23" s="31">
        <f>1792.1205+184.34125</f>
        <v>1976.46175</v>
      </c>
      <c r="D23" s="31">
        <f aca="true" t="shared" si="0" ref="D23:D28">C23-B23</f>
        <v>-0.23825000000010732</v>
      </c>
      <c r="F23" s="12" t="s">
        <v>40</v>
      </c>
      <c r="G23" s="38">
        <f>B28+B33+B45+B70+B46+B41</f>
        <v>48467.700000000004</v>
      </c>
      <c r="H23" s="38">
        <f>C28+C33+C45+C70+C46+C41</f>
        <v>46221.20621</v>
      </c>
    </row>
    <row r="24" spans="1:9" s="12" customFormat="1" ht="46.5" customHeight="1">
      <c r="A24" s="20" t="s">
        <v>61</v>
      </c>
      <c r="B24" s="31">
        <v>0</v>
      </c>
      <c r="C24" s="31"/>
      <c r="D24" s="31">
        <f t="shared" si="0"/>
        <v>0</v>
      </c>
      <c r="F24" s="12" t="s">
        <v>41</v>
      </c>
      <c r="G24" s="38">
        <f>B17-G23</f>
        <v>27531.19999999999</v>
      </c>
      <c r="H24" s="38">
        <f>C17-H23</f>
        <v>25554.734040000003</v>
      </c>
      <c r="I24" s="38"/>
    </row>
    <row r="25" spans="1:4" s="12" customFormat="1" ht="67.5" customHeight="1" hidden="1">
      <c r="A25" s="20" t="s">
        <v>62</v>
      </c>
      <c r="B25" s="31"/>
      <c r="C25" s="31"/>
      <c r="D25" s="31">
        <f t="shared" si="0"/>
        <v>0</v>
      </c>
    </row>
    <row r="26" spans="1:4" s="12" customFormat="1" ht="64.5" customHeight="1">
      <c r="A26" s="20" t="s">
        <v>66</v>
      </c>
      <c r="B26" s="31">
        <f>3158.1-1.5</f>
        <v>3156.6</v>
      </c>
      <c r="C26" s="31">
        <f>1867.16148+304.14469+143.21655+81.76748+135.33633+360.08535+264.87489</f>
        <v>3156.58677</v>
      </c>
      <c r="D26" s="31">
        <f t="shared" si="0"/>
        <v>-0.013230000000021391</v>
      </c>
    </row>
    <row r="27" spans="1:4" s="12" customFormat="1" ht="102.75" customHeight="1" hidden="1">
      <c r="A27" s="20" t="s">
        <v>63</v>
      </c>
      <c r="B27" s="31"/>
      <c r="C27" s="31"/>
      <c r="D27" s="31">
        <f t="shared" si="0"/>
        <v>0</v>
      </c>
    </row>
    <row r="28" spans="1:4" s="12" customFormat="1" ht="57" customHeight="1">
      <c r="A28" s="20" t="s">
        <v>67</v>
      </c>
      <c r="B28" s="31">
        <f>13333.4-564.4</f>
        <v>12769</v>
      </c>
      <c r="C28" s="31">
        <f>8131.87328+1109.33004+821.01958+466.12048</f>
        <v>10528.34338</v>
      </c>
      <c r="D28" s="31">
        <f t="shared" si="0"/>
        <v>-2240.6566199999997</v>
      </c>
    </row>
    <row r="29" spans="1:4" s="12" customFormat="1" ht="33.75" customHeight="1">
      <c r="A29" s="19" t="s">
        <v>15</v>
      </c>
      <c r="B29" s="47">
        <f>B30+B33+B31+B34+B35+B36+B37+B38+B32</f>
        <v>4997</v>
      </c>
      <c r="C29" s="47">
        <f>C30+C33+C31+C34+C35+C36+C37+C38+C32</f>
        <v>4974.0643</v>
      </c>
      <c r="D29" s="47">
        <f>D30+D33+D31+D34+D35+D36+D37+D38+D32</f>
        <v>-22.935699999999898</v>
      </c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73</v>
      </c>
      <c r="B31" s="31">
        <v>194.6</v>
      </c>
      <c r="C31" s="31">
        <f>193.25368+1.34632</f>
        <v>194.6</v>
      </c>
      <c r="D31" s="31">
        <f t="shared" si="1"/>
        <v>0</v>
      </c>
    </row>
    <row r="32" spans="1:6" s="12" customFormat="1" ht="51" customHeight="1">
      <c r="A32" s="20" t="s">
        <v>74</v>
      </c>
      <c r="B32" s="31">
        <f>4446.1+90.4</f>
        <v>4536.5</v>
      </c>
      <c r="C32" s="31">
        <f>4423.45222+90.36528</f>
        <v>4513.8175</v>
      </c>
      <c r="D32" s="31">
        <f t="shared" si="1"/>
        <v>-22.68249999999989</v>
      </c>
      <c r="F32" s="38"/>
    </row>
    <row r="33" spans="1:4" s="12" customFormat="1" ht="33.75" customHeight="1">
      <c r="A33" s="20" t="s">
        <v>75</v>
      </c>
      <c r="B33" s="31">
        <v>100.2</v>
      </c>
      <c r="C33" s="31">
        <v>100</v>
      </c>
      <c r="D33" s="31">
        <f>C33-B33</f>
        <v>-0.20000000000000284</v>
      </c>
    </row>
    <row r="34" spans="1:4" s="12" customFormat="1" ht="63.75" customHeight="1">
      <c r="A34" s="45" t="s">
        <v>85</v>
      </c>
      <c r="B34" s="31">
        <v>165.7</v>
      </c>
      <c r="C34" s="31">
        <f>144.09604+21.55076</f>
        <v>165.64679999999998</v>
      </c>
      <c r="D34" s="31">
        <f>C34-B34</f>
        <v>-0.05320000000000391</v>
      </c>
    </row>
    <row r="35" spans="1:4" s="12" customFormat="1" ht="69" customHeight="1" hidden="1">
      <c r="A35" s="20" t="s">
        <v>46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4" s="13" customFormat="1" ht="28.5" customHeight="1">
      <c r="A39" s="1" t="s">
        <v>14</v>
      </c>
      <c r="B39" s="47">
        <f>B40+B41+B42+B43+B44+B45+B46+B47+B48+B49</f>
        <v>36985.399999999994</v>
      </c>
      <c r="C39" s="47">
        <f>C40+C41+C42+C43+C44+C45+C46+C47+C48+C49</f>
        <v>35247.2693</v>
      </c>
      <c r="D39" s="47">
        <f aca="true" t="shared" si="2" ref="D39:D44">C39-B39</f>
        <v>-1738.1306999999942</v>
      </c>
    </row>
    <row r="40" spans="1:4" s="12" customFormat="1" ht="82.5" customHeight="1" hidden="1">
      <c r="A40" s="3" t="s">
        <v>42</v>
      </c>
      <c r="B40" s="31"/>
      <c r="C40" s="31"/>
      <c r="D40" s="31">
        <f t="shared" si="2"/>
        <v>0</v>
      </c>
    </row>
    <row r="41" spans="1:4" s="12" customFormat="1" ht="39.75" customHeight="1">
      <c r="A41" s="29" t="s">
        <v>55</v>
      </c>
      <c r="B41" s="31">
        <v>3678.4</v>
      </c>
      <c r="C41" s="31">
        <v>3678.2424</v>
      </c>
      <c r="D41" s="31">
        <f t="shared" si="2"/>
        <v>-0.15760000000000218</v>
      </c>
    </row>
    <row r="42" spans="1:4" s="12" customFormat="1" ht="42.75" customHeight="1">
      <c r="A42" s="3" t="s">
        <v>56</v>
      </c>
      <c r="B42" s="31">
        <v>21.4</v>
      </c>
      <c r="C42" s="31">
        <f>19.91007+0.47747+0.71025</f>
        <v>21.09779</v>
      </c>
      <c r="D42" s="31">
        <f t="shared" si="2"/>
        <v>-0.30220999999999876</v>
      </c>
    </row>
    <row r="43" spans="1:4" s="12" customFormat="1" ht="57" customHeight="1">
      <c r="A43" s="3" t="s">
        <v>57</v>
      </c>
      <c r="B43" s="31">
        <v>362.5</v>
      </c>
      <c r="C43" s="31">
        <f>68.11436+77.97301+165.99139</f>
        <v>312.07876</v>
      </c>
      <c r="D43" s="31">
        <f t="shared" si="2"/>
        <v>-50.42124000000001</v>
      </c>
    </row>
    <row r="44" spans="1:4" s="12" customFormat="1" ht="62.25" customHeight="1">
      <c r="A44" s="3" t="s">
        <v>58</v>
      </c>
      <c r="B44" s="31">
        <v>5498.3</v>
      </c>
      <c r="C44" s="31">
        <f>1356.97528+315.27342+975.69621+312.01331+288.33385+568.30281</f>
        <v>3816.59488</v>
      </c>
      <c r="D44" s="31">
        <f t="shared" si="2"/>
        <v>-1681.70512</v>
      </c>
    </row>
    <row r="45" spans="1:6" s="12" customFormat="1" ht="255" customHeight="1">
      <c r="A45" s="3" t="s">
        <v>59</v>
      </c>
      <c r="B45" s="31">
        <f>19058.9</f>
        <v>19058.9</v>
      </c>
      <c r="C45" s="31">
        <f>19840.10331-C46</f>
        <v>19053.597279999998</v>
      </c>
      <c r="D45" s="31">
        <f aca="true" t="shared" si="3" ref="D45:D54">C45-B45</f>
        <v>-5.302720000003319</v>
      </c>
      <c r="F45" s="41"/>
    </row>
    <row r="46" spans="1:4" s="12" customFormat="1" ht="159.75" customHeight="1">
      <c r="A46" s="3" t="s">
        <v>60</v>
      </c>
      <c r="B46" s="31">
        <f>800-13.4</f>
        <v>786.6</v>
      </c>
      <c r="C46" s="31">
        <v>786.50603</v>
      </c>
      <c r="D46" s="31">
        <f t="shared" si="3"/>
        <v>-0.09397000000001299</v>
      </c>
    </row>
    <row r="47" spans="1:6" s="12" customFormat="1" ht="99" customHeight="1">
      <c r="A47" s="57" t="s">
        <v>68</v>
      </c>
      <c r="B47" s="31">
        <f>6637-51.9</f>
        <v>6585.1</v>
      </c>
      <c r="C47" s="31">
        <v>6585.04152</v>
      </c>
      <c r="D47" s="31">
        <f t="shared" si="3"/>
        <v>-0.05848000000059983</v>
      </c>
      <c r="F47" s="60">
        <f>B47+B49</f>
        <v>7505.6</v>
      </c>
    </row>
    <row r="48" spans="1:4" s="12" customFormat="1" ht="51" customHeight="1">
      <c r="A48" s="20" t="s">
        <v>76</v>
      </c>
      <c r="B48" s="31">
        <f>156.9-83.2</f>
        <v>73.7</v>
      </c>
      <c r="C48" s="31">
        <f>25.758+47.85264</f>
        <v>73.61064</v>
      </c>
      <c r="D48" s="31">
        <f t="shared" si="3"/>
        <v>-0.08935999999999922</v>
      </c>
    </row>
    <row r="49" spans="1:4" s="12" customFormat="1" ht="72" customHeight="1">
      <c r="A49" s="20" t="s">
        <v>84</v>
      </c>
      <c r="B49" s="31">
        <v>920.5</v>
      </c>
      <c r="C49" s="31">
        <v>920.5</v>
      </c>
      <c r="D49" s="31">
        <f t="shared" si="3"/>
        <v>0</v>
      </c>
    </row>
    <row r="50" spans="1:4" s="12" customFormat="1" ht="44.25" customHeight="1">
      <c r="A50" s="1" t="s">
        <v>38</v>
      </c>
      <c r="B50" s="47">
        <f>B51+B52</f>
        <v>387</v>
      </c>
      <c r="C50" s="47">
        <f>C51+C52</f>
        <v>360.58466000000004</v>
      </c>
      <c r="D50" s="47">
        <f>D51+D52</f>
        <v>-26.41533999999993</v>
      </c>
    </row>
    <row r="51" spans="1:4" s="12" customFormat="1" ht="87.75" customHeight="1">
      <c r="A51" s="40" t="s">
        <v>43</v>
      </c>
      <c r="B51" s="31">
        <f>341.7-155.8</f>
        <v>185.89999999999998</v>
      </c>
      <c r="C51" s="31">
        <f>115.36854+24.4678+11.08318+10.69586+10.61724+2.74752</f>
        <v>174.98014000000003</v>
      </c>
      <c r="D51" s="31">
        <f t="shared" si="3"/>
        <v>-10.919859999999943</v>
      </c>
    </row>
    <row r="52" spans="1:4" s="12" customFormat="1" ht="32.25" customHeight="1">
      <c r="A52" s="40" t="s">
        <v>64</v>
      </c>
      <c r="B52" s="31">
        <v>201.1</v>
      </c>
      <c r="C52" s="31">
        <v>185.60452</v>
      </c>
      <c r="D52" s="31">
        <f t="shared" si="3"/>
        <v>-15.495479999999986</v>
      </c>
    </row>
    <row r="53" spans="1:4" s="12" customFormat="1" ht="51" customHeight="1" hidden="1">
      <c r="A53" s="46" t="s">
        <v>44</v>
      </c>
      <c r="B53" s="47">
        <f>B54</f>
        <v>0</v>
      </c>
      <c r="C53" s="47">
        <f>C54</f>
        <v>0</v>
      </c>
      <c r="D53" s="47">
        <f t="shared" si="3"/>
        <v>0</v>
      </c>
    </row>
    <row r="54" spans="1:4" s="12" customFormat="1" ht="87.75" customHeight="1" hidden="1">
      <c r="A54" s="40" t="s">
        <v>45</v>
      </c>
      <c r="B54" s="31"/>
      <c r="C54" s="31"/>
      <c r="D54" s="31">
        <f t="shared" si="3"/>
        <v>0</v>
      </c>
    </row>
    <row r="55" spans="1:4" s="12" customFormat="1" ht="32.25" customHeight="1">
      <c r="A55" s="1" t="s">
        <v>7</v>
      </c>
      <c r="B55" s="47">
        <f>B58+B82+B85+B89+B93+B70</f>
        <v>15727.2</v>
      </c>
      <c r="C55" s="47">
        <f>C58+C82+C85+C89+C93+C70</f>
        <v>15532.63009</v>
      </c>
      <c r="D55" s="47">
        <f>D58+D82+D85+D89+D93+D70</f>
        <v>-194.56991000000016</v>
      </c>
    </row>
    <row r="56" spans="1:4" s="12" customFormat="1" ht="25.5" customHeight="1">
      <c r="A56" s="1" t="s">
        <v>9</v>
      </c>
      <c r="B56" s="47">
        <f>B70</f>
        <v>12074.6</v>
      </c>
      <c r="C56" s="47">
        <f>C70</f>
        <v>12074.51712</v>
      </c>
      <c r="D56" s="47">
        <f>D70</f>
        <v>-0.0828799999999319</v>
      </c>
    </row>
    <row r="57" spans="1:4" s="12" customFormat="1" ht="24.75" customHeight="1">
      <c r="A57" s="1" t="s">
        <v>5</v>
      </c>
      <c r="B57" s="47"/>
      <c r="C57" s="47"/>
      <c r="D57" s="47"/>
    </row>
    <row r="58" spans="1:4" s="12" customFormat="1" ht="37.5" customHeight="1" hidden="1">
      <c r="A58" s="1"/>
      <c r="B58" s="47">
        <f>B59+B60+B61+B62+B63+B64+B65+B66+B67+B68+B69</f>
        <v>0</v>
      </c>
      <c r="C58" s="47">
        <f>C59+C60+C61+C62+C63+C64+C65+C66+C67+C68+C69</f>
        <v>0</v>
      </c>
      <c r="D58" s="47">
        <f>D59+D60+D61+D62+D63+D64+D65+D66+D67+D68+D69</f>
        <v>0</v>
      </c>
    </row>
    <row r="59" spans="1:6" s="12" customFormat="1" ht="18" customHeight="1" hidden="1">
      <c r="A59" s="3" t="s">
        <v>16</v>
      </c>
      <c r="B59" s="31"/>
      <c r="C59" s="31"/>
      <c r="D59" s="31">
        <f>C59-B59</f>
        <v>0</v>
      </c>
      <c r="F59" s="37"/>
    </row>
    <row r="60" spans="1:6" s="12" customFormat="1" ht="18.75" customHeight="1" hidden="1">
      <c r="A60" s="3" t="s">
        <v>17</v>
      </c>
      <c r="B60" s="48"/>
      <c r="C60" s="31"/>
      <c r="D60" s="31">
        <f aca="true" t="shared" si="4" ref="D60:D69">C60-B60</f>
        <v>0</v>
      </c>
      <c r="F60" s="37"/>
    </row>
    <row r="61" spans="1:6" s="12" customFormat="1" ht="18.75" customHeight="1" hidden="1">
      <c r="A61" s="3" t="s">
        <v>18</v>
      </c>
      <c r="B61" s="48"/>
      <c r="C61" s="31"/>
      <c r="D61" s="31">
        <f t="shared" si="4"/>
        <v>0</v>
      </c>
      <c r="F61" s="37"/>
    </row>
    <row r="62" spans="1:6" s="12" customFormat="1" ht="18.75" customHeight="1" hidden="1">
      <c r="A62" s="3" t="s">
        <v>19</v>
      </c>
      <c r="B62" s="48"/>
      <c r="C62" s="31"/>
      <c r="D62" s="31">
        <f t="shared" si="4"/>
        <v>0</v>
      </c>
      <c r="F62" s="37"/>
    </row>
    <row r="63" spans="1:6" s="12" customFormat="1" ht="18.75" customHeight="1" hidden="1">
      <c r="A63" s="3" t="s">
        <v>20</v>
      </c>
      <c r="B63" s="48"/>
      <c r="C63" s="31"/>
      <c r="D63" s="31">
        <f t="shared" si="4"/>
        <v>0</v>
      </c>
      <c r="F63" s="37"/>
    </row>
    <row r="64" spans="1:6" s="12" customFormat="1" ht="18.75" customHeight="1" hidden="1">
      <c r="A64" s="3" t="s">
        <v>21</v>
      </c>
      <c r="B64" s="48"/>
      <c r="C64" s="31"/>
      <c r="D64" s="31">
        <f t="shared" si="4"/>
        <v>0</v>
      </c>
      <c r="F64" s="37"/>
    </row>
    <row r="65" spans="1:6" s="12" customFormat="1" ht="18.75" customHeight="1" hidden="1">
      <c r="A65" s="3" t="s">
        <v>22</v>
      </c>
      <c r="B65" s="48"/>
      <c r="C65" s="31"/>
      <c r="D65" s="31">
        <f t="shared" si="4"/>
        <v>0</v>
      </c>
      <c r="F65" s="37"/>
    </row>
    <row r="66" spans="1:6" s="12" customFormat="1" ht="18.75" customHeight="1" hidden="1">
      <c r="A66" s="3" t="s">
        <v>23</v>
      </c>
      <c r="B66" s="48"/>
      <c r="C66" s="31"/>
      <c r="D66" s="31">
        <f t="shared" si="4"/>
        <v>0</v>
      </c>
      <c r="F66" s="37"/>
    </row>
    <row r="67" spans="1:6" s="12" customFormat="1" ht="18.75" customHeight="1" hidden="1">
      <c r="A67" s="3" t="s">
        <v>24</v>
      </c>
      <c r="B67" s="48"/>
      <c r="C67" s="31"/>
      <c r="D67" s="31">
        <f t="shared" si="4"/>
        <v>0</v>
      </c>
      <c r="F67" s="37"/>
    </row>
    <row r="68" spans="1:6" s="12" customFormat="1" ht="18.75" customHeight="1" hidden="1">
      <c r="A68" s="3" t="s">
        <v>25</v>
      </c>
      <c r="B68" s="48"/>
      <c r="C68" s="31"/>
      <c r="D68" s="31">
        <f t="shared" si="4"/>
        <v>0</v>
      </c>
      <c r="F68" s="37"/>
    </row>
    <row r="69" spans="1:6" s="12" customFormat="1" ht="18.75" customHeight="1" hidden="1">
      <c r="A69" s="3" t="s">
        <v>26</v>
      </c>
      <c r="B69" s="48"/>
      <c r="C69" s="31"/>
      <c r="D69" s="31">
        <f t="shared" si="4"/>
        <v>0</v>
      </c>
      <c r="F69" s="37"/>
    </row>
    <row r="70" spans="1:4" s="12" customFormat="1" ht="62.25" customHeight="1">
      <c r="A70" s="1" t="s">
        <v>45</v>
      </c>
      <c r="B70" s="47">
        <f>B71+B72+B73+B74+B75+B76+B77+B78+B79+B80+B81</f>
        <v>12074.6</v>
      </c>
      <c r="C70" s="47">
        <f>C71+C72+C73+C74+C75+C76+C77+C78+C79+C80+C81</f>
        <v>12074.51712</v>
      </c>
      <c r="D70" s="47">
        <f>D71+D72+D73+D74+D75+D76+D77+D78+D79+D80+D81</f>
        <v>-0.0828799999999319</v>
      </c>
    </row>
    <row r="71" spans="1:4" s="12" customFormat="1" ht="18.75" customHeight="1" hidden="1">
      <c r="A71" s="3" t="s">
        <v>16</v>
      </c>
      <c r="B71" s="55"/>
      <c r="C71" s="31"/>
      <c r="D71" s="31">
        <f>B71-C71</f>
        <v>0</v>
      </c>
    </row>
    <row r="72" spans="1:4" s="12" customFormat="1" ht="18.75" customHeight="1" hidden="1">
      <c r="A72" s="3" t="s">
        <v>17</v>
      </c>
      <c r="B72" s="55"/>
      <c r="C72" s="48"/>
      <c r="D72" s="31">
        <f aca="true" t="shared" si="5" ref="D72:D78">C72-B72</f>
        <v>0</v>
      </c>
    </row>
    <row r="73" spans="1:4" s="12" customFormat="1" ht="18.75" customHeight="1" hidden="1">
      <c r="A73" s="3" t="s">
        <v>18</v>
      </c>
      <c r="B73" s="55"/>
      <c r="C73" s="48"/>
      <c r="D73" s="31">
        <f t="shared" si="5"/>
        <v>0</v>
      </c>
    </row>
    <row r="74" spans="1:4" s="12" customFormat="1" ht="18.75" customHeight="1" hidden="1">
      <c r="A74" s="3" t="s">
        <v>19</v>
      </c>
      <c r="B74" s="55"/>
      <c r="C74" s="48"/>
      <c r="D74" s="31">
        <f t="shared" si="5"/>
        <v>0</v>
      </c>
    </row>
    <row r="75" spans="1:4" s="12" customFormat="1" ht="18.75" customHeight="1">
      <c r="A75" s="3" t="s">
        <v>65</v>
      </c>
      <c r="B75" s="55">
        <v>12074.6</v>
      </c>
      <c r="C75" s="48">
        <f>2297.05881+2628.88381+7148.5745</f>
        <v>12074.51712</v>
      </c>
      <c r="D75" s="31">
        <f t="shared" si="5"/>
        <v>-0.0828799999999319</v>
      </c>
    </row>
    <row r="76" spans="1:4" s="12" customFormat="1" ht="18.75" customHeight="1" hidden="1">
      <c r="A76" s="3" t="s">
        <v>21</v>
      </c>
      <c r="B76" s="55"/>
      <c r="C76" s="48"/>
      <c r="D76" s="31">
        <f t="shared" si="5"/>
        <v>0</v>
      </c>
    </row>
    <row r="77" spans="1:4" s="12" customFormat="1" ht="18.75" customHeight="1" hidden="1">
      <c r="A77" s="3" t="s">
        <v>22</v>
      </c>
      <c r="B77" s="55"/>
      <c r="C77" s="48"/>
      <c r="D77" s="31">
        <f t="shared" si="5"/>
        <v>0</v>
      </c>
    </row>
    <row r="78" spans="1:4" s="12" customFormat="1" ht="18.75" customHeight="1" hidden="1">
      <c r="A78" s="3" t="s">
        <v>23</v>
      </c>
      <c r="B78" s="55"/>
      <c r="C78" s="48"/>
      <c r="D78" s="31">
        <f t="shared" si="5"/>
        <v>0</v>
      </c>
    </row>
    <row r="79" spans="1:4" s="12" customFormat="1" ht="28.5" customHeight="1" hidden="1">
      <c r="A79" s="3" t="s">
        <v>50</v>
      </c>
      <c r="B79" s="55"/>
      <c r="C79" s="48"/>
      <c r="D79" s="31">
        <f>C79-B79</f>
        <v>0</v>
      </c>
    </row>
    <row r="80" spans="1:4" s="12" customFormat="1" ht="18.75" customHeight="1" hidden="1">
      <c r="A80" s="3" t="s">
        <v>25</v>
      </c>
      <c r="B80" s="55"/>
      <c r="C80" s="48"/>
      <c r="D80" s="31">
        <f>B80-C80</f>
        <v>0</v>
      </c>
    </row>
    <row r="81" spans="1:4" s="12" customFormat="1" ht="18.75" customHeight="1" hidden="1">
      <c r="A81" s="3" t="s">
        <v>26</v>
      </c>
      <c r="B81" s="55"/>
      <c r="C81" s="48"/>
      <c r="D81" s="31">
        <f>B81-C81</f>
        <v>0</v>
      </c>
    </row>
    <row r="82" spans="1:4" s="12" customFormat="1" ht="76.5" customHeight="1">
      <c r="A82" s="1" t="s">
        <v>69</v>
      </c>
      <c r="B82" s="49">
        <f>B83+B84</f>
        <v>3652.6</v>
      </c>
      <c r="C82" s="49">
        <f>C83+C84</f>
        <v>3458.1129699999997</v>
      </c>
      <c r="D82" s="49">
        <f>D83+D84</f>
        <v>-194.48703000000023</v>
      </c>
    </row>
    <row r="83" spans="1:5" ht="26.25" customHeight="1">
      <c r="A83" s="3" t="s">
        <v>70</v>
      </c>
      <c r="B83" s="31">
        <v>1909.8</v>
      </c>
      <c r="C83" s="31">
        <f>538.88525+541.496+466.464+242.1816</f>
        <v>1789.0268499999997</v>
      </c>
      <c r="D83" s="31">
        <f>C83-B83</f>
        <v>-120.77315000000021</v>
      </c>
      <c r="E83" s="12"/>
    </row>
    <row r="84" spans="1:5" ht="26.25" customHeight="1">
      <c r="A84" s="3" t="s">
        <v>17</v>
      </c>
      <c r="B84" s="31">
        <v>1742.8</v>
      </c>
      <c r="C84" s="31">
        <v>1669.08612</v>
      </c>
      <c r="D84" s="31">
        <f>C84-B84</f>
        <v>-73.71388000000002</v>
      </c>
      <c r="E84" s="12"/>
    </row>
    <row r="85" spans="1:5" ht="80.25" customHeight="1">
      <c r="A85" s="1" t="s">
        <v>71</v>
      </c>
      <c r="B85" s="47">
        <f>B86+B87+B88</f>
        <v>0</v>
      </c>
      <c r="C85" s="47">
        <f>C86+C87+C88</f>
        <v>0</v>
      </c>
      <c r="D85" s="47">
        <f>D86+D87+D88</f>
        <v>0</v>
      </c>
      <c r="E85" s="12"/>
    </row>
    <row r="86" spans="1:5" ht="27.75" customHeight="1">
      <c r="A86" s="20" t="s">
        <v>72</v>
      </c>
      <c r="B86" s="31">
        <f>1807.7-1807.7</f>
        <v>0</v>
      </c>
      <c r="C86" s="31"/>
      <c r="D86" s="31">
        <f>C86-B86</f>
        <v>0</v>
      </c>
      <c r="E86" s="12"/>
    </row>
    <row r="87" spans="1:5" ht="82.5" customHeight="1" hidden="1">
      <c r="A87" s="20"/>
      <c r="B87" s="31"/>
      <c r="C87" s="31"/>
      <c r="D87" s="31">
        <f>C87-B87</f>
        <v>0</v>
      </c>
      <c r="E87" s="12"/>
    </row>
    <row r="88" spans="1:5" ht="23.25" customHeight="1" hidden="1">
      <c r="A88" s="3" t="s">
        <v>33</v>
      </c>
      <c r="B88" s="31"/>
      <c r="C88" s="31"/>
      <c r="D88" s="31">
        <f>C88-B88</f>
        <v>0</v>
      </c>
      <c r="E88" s="12"/>
    </row>
    <row r="89" spans="1:5" ht="81.75" customHeight="1" hidden="1">
      <c r="A89" s="1" t="s">
        <v>51</v>
      </c>
      <c r="B89" s="47">
        <f>B90+B91</f>
        <v>0</v>
      </c>
      <c r="C89" s="47">
        <f>C90+C91</f>
        <v>0</v>
      </c>
      <c r="D89" s="47">
        <f>C89-B89</f>
        <v>0</v>
      </c>
      <c r="E89" s="12"/>
    </row>
    <row r="90" spans="1:5" ht="24.75" customHeight="1" hidden="1">
      <c r="A90" s="3" t="s">
        <v>52</v>
      </c>
      <c r="B90" s="31"/>
      <c r="C90" s="31"/>
      <c r="D90" s="31">
        <f aca="true" t="shared" si="6" ref="D90:D95">C90-B90</f>
        <v>0</v>
      </c>
      <c r="E90" s="12"/>
    </row>
    <row r="91" spans="1:5" ht="23.25" customHeight="1" hidden="1">
      <c r="A91" s="3" t="s">
        <v>53</v>
      </c>
      <c r="B91" s="31"/>
      <c r="C91" s="31"/>
      <c r="D91" s="31">
        <f t="shared" si="6"/>
        <v>0</v>
      </c>
      <c r="E91" s="12"/>
    </row>
    <row r="92" spans="1:5" ht="23.25" customHeight="1" hidden="1">
      <c r="A92" s="3" t="s">
        <v>37</v>
      </c>
      <c r="B92" s="31"/>
      <c r="C92" s="31"/>
      <c r="D92" s="31">
        <f t="shared" si="6"/>
        <v>0</v>
      </c>
      <c r="E92" s="12"/>
    </row>
    <row r="93" spans="1:5" ht="23.25" customHeight="1" hidden="1">
      <c r="A93" s="1" t="s">
        <v>34</v>
      </c>
      <c r="B93" s="47">
        <f>B94+B95</f>
        <v>0</v>
      </c>
      <c r="C93" s="47">
        <f>C94+C95</f>
        <v>0</v>
      </c>
      <c r="D93" s="47">
        <f>D94+D95</f>
        <v>0</v>
      </c>
      <c r="E93" s="12"/>
    </row>
    <row r="94" spans="1:5" ht="27" customHeight="1" hidden="1">
      <c r="A94" s="3" t="s">
        <v>35</v>
      </c>
      <c r="B94" s="31"/>
      <c r="C94" s="31"/>
      <c r="D94" s="31">
        <f t="shared" si="6"/>
        <v>0</v>
      </c>
      <c r="E94" s="12"/>
    </row>
    <row r="95" spans="1:5" ht="27" customHeight="1" hidden="1">
      <c r="A95" s="3" t="s">
        <v>36</v>
      </c>
      <c r="B95" s="31"/>
      <c r="C95" s="31"/>
      <c r="D95" s="31">
        <f t="shared" si="6"/>
        <v>0</v>
      </c>
      <c r="E95" s="12"/>
    </row>
    <row r="96" spans="1:5" ht="42" customHeight="1">
      <c r="A96" s="1" t="s">
        <v>12</v>
      </c>
      <c r="B96" s="47">
        <f>B97+B121</f>
        <v>40204.7</v>
      </c>
      <c r="C96" s="47">
        <f>C97+C121</f>
        <v>33410.916260000005</v>
      </c>
      <c r="D96" s="47">
        <f>D97+D121</f>
        <v>-6793.783739999997</v>
      </c>
      <c r="E96" s="12"/>
    </row>
    <row r="97" spans="1:7" s="5" customFormat="1" ht="30" customHeight="1">
      <c r="A97" s="26" t="s">
        <v>28</v>
      </c>
      <c r="B97" s="47">
        <f>B98+B99+B106+B107+B109+B110+B100+B101+B102+B111+B112+B108+B113+B103+B104+B105+B118+B115+B114+B120+B119</f>
        <v>40204.7</v>
      </c>
      <c r="C97" s="47">
        <f>C98+C99+C106+C107+C109+C110+C100+C101+C102+C111+C112+C108+C113+C103+C104+C105+C118+C115+C114+C120+C119</f>
        <v>33410.916260000005</v>
      </c>
      <c r="D97" s="47">
        <f>D98+D99+D106+D107+D109+D110+D100+D101+D102+D111+D112+D108+D113+D103+D104+D105+D118+D115+D114+D120+D119</f>
        <v>-6793.783739999997</v>
      </c>
      <c r="E97" s="13"/>
      <c r="F97" s="56">
        <f>B99+B100+B101+B102+B103+B104+B105+B106+B107+B108+B110+B111+B112+B113</f>
        <v>12327.000000000002</v>
      </c>
      <c r="G97" s="56">
        <f>C99+C100+C101+C102+C103+C104+C105+C106+C107+C108+C110+C111+C112+C113</f>
        <v>9124.65918</v>
      </c>
    </row>
    <row r="98" spans="1:5" s="5" customFormat="1" ht="56.25" customHeight="1">
      <c r="A98" s="36" t="s">
        <v>39</v>
      </c>
      <c r="B98" s="31">
        <f>6177.4-79.8</f>
        <v>6097.599999999999</v>
      </c>
      <c r="C98" s="31">
        <f>3031.6685+490.08175+501.479+501.479+501.479+501.479+524.2735</f>
        <v>6051.9397500000005</v>
      </c>
      <c r="D98" s="31">
        <f aca="true" t="shared" si="7" ref="D98:D120">C98-B98</f>
        <v>-45.660249999998996</v>
      </c>
      <c r="E98" s="13"/>
    </row>
    <row r="99" spans="1:5" s="5" customFormat="1" ht="177.75" customHeight="1">
      <c r="A99" s="27" t="s">
        <v>87</v>
      </c>
      <c r="B99" s="31">
        <v>3484.2</v>
      </c>
      <c r="C99" s="31">
        <f>70.96352+53.0149+76.09384+117.40566</f>
        <v>317.47792</v>
      </c>
      <c r="D99" s="31">
        <f aca="true" t="shared" si="8" ref="D99:D105">C99-B99</f>
        <v>-3166.72208</v>
      </c>
      <c r="E99" s="13"/>
    </row>
    <row r="100" spans="1:5" s="5" customFormat="1" ht="95.25" customHeight="1">
      <c r="A100" s="27" t="s">
        <v>89</v>
      </c>
      <c r="B100" s="31">
        <v>593.9</v>
      </c>
      <c r="C100" s="31">
        <v>593.9</v>
      </c>
      <c r="D100" s="31">
        <f t="shared" si="8"/>
        <v>0</v>
      </c>
      <c r="E100" s="13"/>
    </row>
    <row r="101" spans="1:5" s="5" customFormat="1" ht="96.75" customHeight="1">
      <c r="A101" s="27" t="s">
        <v>90</v>
      </c>
      <c r="B101" s="59">
        <v>68.2</v>
      </c>
      <c r="C101" s="61">
        <v>68.2</v>
      </c>
      <c r="D101" s="31">
        <f t="shared" si="8"/>
        <v>0</v>
      </c>
      <c r="E101" s="13"/>
    </row>
    <row r="102" spans="1:5" s="5" customFormat="1" ht="80.25" customHeight="1">
      <c r="A102" s="27" t="s">
        <v>91</v>
      </c>
      <c r="B102" s="59">
        <v>51.9</v>
      </c>
      <c r="C102" s="61">
        <v>51.9</v>
      </c>
      <c r="D102" s="31">
        <f t="shared" si="8"/>
        <v>0</v>
      </c>
      <c r="E102" s="13"/>
    </row>
    <row r="103" spans="1:5" s="5" customFormat="1" ht="92.25" customHeight="1">
      <c r="A103" s="54" t="s">
        <v>92</v>
      </c>
      <c r="B103" s="59">
        <v>51.9</v>
      </c>
      <c r="C103" s="61">
        <v>51.9</v>
      </c>
      <c r="D103" s="31">
        <f t="shared" si="8"/>
        <v>0</v>
      </c>
      <c r="E103" s="13"/>
    </row>
    <row r="104" spans="1:5" s="5" customFormat="1" ht="88.5" customHeight="1">
      <c r="A104" s="54" t="s">
        <v>93</v>
      </c>
      <c r="B104" s="59">
        <v>52</v>
      </c>
      <c r="C104" s="61">
        <v>52</v>
      </c>
      <c r="D104" s="31">
        <f t="shared" si="8"/>
        <v>0</v>
      </c>
      <c r="E104" s="13"/>
    </row>
    <row r="105" spans="1:5" s="5" customFormat="1" ht="197.25" customHeight="1" hidden="1">
      <c r="A105" s="54"/>
      <c r="B105" s="31"/>
      <c r="C105" s="31"/>
      <c r="D105" s="31">
        <f t="shared" si="8"/>
        <v>0</v>
      </c>
      <c r="E105" s="13"/>
    </row>
    <row r="106" spans="1:5" s="5" customFormat="1" ht="75.75" customHeight="1" hidden="1">
      <c r="A106" s="30"/>
      <c r="B106" s="31"/>
      <c r="C106" s="31"/>
      <c r="D106" s="31">
        <f t="shared" si="7"/>
        <v>0</v>
      </c>
      <c r="E106" s="13"/>
    </row>
    <row r="107" spans="1:5" s="5" customFormat="1" ht="78.75" customHeight="1" hidden="1">
      <c r="A107" s="30"/>
      <c r="B107" s="48"/>
      <c r="C107" s="31"/>
      <c r="D107" s="31">
        <f t="shared" si="7"/>
        <v>0</v>
      </c>
      <c r="E107" s="13"/>
    </row>
    <row r="108" spans="1:5" s="5" customFormat="1" ht="78.75" customHeight="1" hidden="1">
      <c r="A108" s="30"/>
      <c r="B108" s="48"/>
      <c r="C108" s="31"/>
      <c r="D108" s="31">
        <f t="shared" si="7"/>
        <v>0</v>
      </c>
      <c r="E108" s="13"/>
    </row>
    <row r="109" spans="1:5" s="5" customFormat="1" ht="99.75" customHeight="1">
      <c r="A109" s="30" t="s">
        <v>48</v>
      </c>
      <c r="B109" s="48">
        <v>18405.1</v>
      </c>
      <c r="C109" s="31">
        <v>14919.47458</v>
      </c>
      <c r="D109" s="31">
        <f t="shared" si="7"/>
        <v>-3485.6254199999985</v>
      </c>
      <c r="E109" s="13"/>
    </row>
    <row r="110" spans="1:5" s="5" customFormat="1" ht="120.75" customHeight="1">
      <c r="A110" s="58" t="s">
        <v>77</v>
      </c>
      <c r="B110" s="50">
        <f>898.5+839+1610.8</f>
        <v>3348.3</v>
      </c>
      <c r="C110" s="31">
        <v>3348.3</v>
      </c>
      <c r="D110" s="31">
        <f t="shared" si="7"/>
        <v>0</v>
      </c>
      <c r="E110" s="13"/>
    </row>
    <row r="111" spans="1:5" s="5" customFormat="1" ht="135.75" customHeight="1">
      <c r="A111" s="30" t="s">
        <v>78</v>
      </c>
      <c r="B111" s="50">
        <v>2330.3</v>
      </c>
      <c r="C111" s="31">
        <v>2330.16277</v>
      </c>
      <c r="D111" s="31">
        <f t="shared" si="7"/>
        <v>-0.1372300000002724</v>
      </c>
      <c r="E111" s="13"/>
    </row>
    <row r="112" spans="1:5" s="5" customFormat="1" ht="136.5" customHeight="1">
      <c r="A112" s="30" t="s">
        <v>79</v>
      </c>
      <c r="B112" s="50">
        <v>1362.2</v>
      </c>
      <c r="C112" s="31">
        <v>1326.7257</v>
      </c>
      <c r="D112" s="31">
        <f t="shared" si="7"/>
        <v>-35.474300000000085</v>
      </c>
      <c r="E112" s="13"/>
    </row>
    <row r="113" spans="1:5" s="5" customFormat="1" ht="279" customHeight="1">
      <c r="A113" s="30" t="s">
        <v>80</v>
      </c>
      <c r="B113" s="50">
        <f>1169.8-185.7</f>
        <v>984.0999999999999</v>
      </c>
      <c r="C113" s="31">
        <v>984.09279</v>
      </c>
      <c r="D113" s="31">
        <f t="shared" si="7"/>
        <v>-0.007209999999872707</v>
      </c>
      <c r="E113" s="13"/>
    </row>
    <row r="114" spans="1:5" s="5" customFormat="1" ht="56.25" customHeight="1">
      <c r="A114" s="30" t="s">
        <v>94</v>
      </c>
      <c r="B114" s="50">
        <v>90</v>
      </c>
      <c r="C114" s="31">
        <v>90</v>
      </c>
      <c r="D114" s="31">
        <f t="shared" si="7"/>
        <v>0</v>
      </c>
      <c r="E114" s="13"/>
    </row>
    <row r="115" spans="1:5" s="5" customFormat="1" ht="39" customHeight="1">
      <c r="A115" s="30" t="s">
        <v>81</v>
      </c>
      <c r="B115" s="50">
        <f>B116+B117</f>
        <v>800</v>
      </c>
      <c r="C115" s="48">
        <f>C116+C117</f>
        <v>800</v>
      </c>
      <c r="D115" s="31">
        <f t="shared" si="7"/>
        <v>0</v>
      </c>
      <c r="E115" s="13"/>
    </row>
    <row r="116" spans="1:5" s="5" customFormat="1" ht="38.25" customHeight="1">
      <c r="A116" s="30" t="s">
        <v>82</v>
      </c>
      <c r="B116" s="50">
        <v>450</v>
      </c>
      <c r="C116" s="31">
        <v>450</v>
      </c>
      <c r="D116" s="31">
        <f t="shared" si="7"/>
        <v>0</v>
      </c>
      <c r="E116" s="13"/>
    </row>
    <row r="117" spans="1:5" s="5" customFormat="1" ht="39.75" customHeight="1">
      <c r="A117" s="30" t="s">
        <v>83</v>
      </c>
      <c r="B117" s="50">
        <v>350</v>
      </c>
      <c r="C117" s="31">
        <v>350</v>
      </c>
      <c r="D117" s="31">
        <f t="shared" si="7"/>
        <v>0</v>
      </c>
      <c r="E117" s="13"/>
    </row>
    <row r="118" spans="1:5" s="5" customFormat="1" ht="57.75" customHeight="1">
      <c r="A118" s="30" t="s">
        <v>86</v>
      </c>
      <c r="B118" s="50">
        <v>240.7</v>
      </c>
      <c r="C118" s="31">
        <v>180.54275</v>
      </c>
      <c r="D118" s="31">
        <f t="shared" si="7"/>
        <v>-60.157249999999976</v>
      </c>
      <c r="E118" s="13"/>
    </row>
    <row r="119" spans="1:5" s="5" customFormat="1" ht="57.75" customHeight="1">
      <c r="A119" s="30" t="s">
        <v>95</v>
      </c>
      <c r="B119" s="50">
        <v>300</v>
      </c>
      <c r="C119" s="31">
        <v>300</v>
      </c>
      <c r="D119" s="31">
        <f t="shared" si="7"/>
        <v>0</v>
      </c>
      <c r="E119" s="13"/>
    </row>
    <row r="120" spans="1:5" s="5" customFormat="1" ht="74.25" customHeight="1">
      <c r="A120" s="30" t="s">
        <v>88</v>
      </c>
      <c r="B120" s="50">
        <v>1944.3</v>
      </c>
      <c r="C120" s="31">
        <v>1944.3</v>
      </c>
      <c r="D120" s="31">
        <f t="shared" si="7"/>
        <v>0</v>
      </c>
      <c r="E120" s="13"/>
    </row>
    <row r="121" spans="1:5" s="5" customFormat="1" ht="39.75" customHeight="1">
      <c r="A121" s="1" t="s">
        <v>29</v>
      </c>
      <c r="B121" s="47">
        <f>B122+B123</f>
        <v>0</v>
      </c>
      <c r="C121" s="47">
        <f>C122+C123</f>
        <v>0</v>
      </c>
      <c r="D121" s="47">
        <f>D122+D123</f>
        <v>0</v>
      </c>
      <c r="E121" s="13"/>
    </row>
    <row r="122" spans="1:5" s="5" customFormat="1" ht="75" customHeight="1">
      <c r="A122" s="28" t="s">
        <v>47</v>
      </c>
      <c r="B122" s="51"/>
      <c r="C122" s="31"/>
      <c r="D122" s="51">
        <f>SUM(C122-B122)</f>
        <v>0</v>
      </c>
      <c r="E122" s="13"/>
    </row>
    <row r="123" spans="1:5" s="5" customFormat="1" ht="75" customHeight="1">
      <c r="A123" s="28" t="s">
        <v>49</v>
      </c>
      <c r="B123" s="51"/>
      <c r="C123" s="31"/>
      <c r="D123" s="51">
        <f>SUM(C123-B123)</f>
        <v>0</v>
      </c>
      <c r="E123" s="13"/>
    </row>
    <row r="124" spans="1:5" ht="42.75" customHeight="1">
      <c r="A124" s="35" t="s">
        <v>31</v>
      </c>
      <c r="B124" s="34"/>
      <c r="C124" s="52" t="s">
        <v>30</v>
      </c>
      <c r="D124" s="53"/>
      <c r="E124" s="12"/>
    </row>
    <row r="125" spans="1:5" ht="42.75" customHeight="1">
      <c r="A125" s="14"/>
      <c r="B125" s="23"/>
      <c r="C125" s="14"/>
      <c r="D125" s="15"/>
      <c r="E125" s="16"/>
    </row>
    <row r="126" spans="1:5" ht="3.75" customHeight="1" hidden="1">
      <c r="A126" s="14"/>
      <c r="B126" s="23"/>
      <c r="C126" s="14"/>
      <c r="D126" s="15"/>
      <c r="E126" s="16"/>
    </row>
    <row r="127" ht="18.75" hidden="1">
      <c r="D127" s="17"/>
    </row>
    <row r="129" ht="14.25" customHeight="1">
      <c r="D129" s="18"/>
    </row>
    <row r="130" ht="18.75" hidden="1">
      <c r="D130" s="17"/>
    </row>
    <row r="131" ht="18.75" hidden="1">
      <c r="D131" s="17"/>
    </row>
    <row r="132" ht="18.75" hidden="1"/>
    <row r="133" ht="18.75" hidden="1"/>
    <row r="134" ht="18.75" hidden="1"/>
    <row r="135" spans="1:3" ht="18.75" hidden="1">
      <c r="A135" s="17"/>
      <c r="B135" s="24"/>
      <c r="C135" s="17"/>
    </row>
    <row r="136" ht="18.75" hidden="1">
      <c r="A136" s="7" t="s">
        <v>2</v>
      </c>
    </row>
    <row r="137" ht="18.75">
      <c r="B137" s="14"/>
    </row>
    <row r="138" ht="18.75"/>
    <row r="139" ht="18.75"/>
    <row r="140" ht="18.75"/>
    <row r="141" ht="18.75"/>
    <row r="142" ht="18.75"/>
    <row r="143" ht="18.75"/>
    <row r="144" ht="18.75"/>
    <row r="145" ht="18.75"/>
    <row r="146" ht="18.75"/>
    <row r="147" ht="18.75"/>
    <row r="148" ht="18.75"/>
    <row r="149" ht="18.75"/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2022-01-13T12:25:21Z</cp:lastPrinted>
  <dcterms:created xsi:type="dcterms:W3CDTF">2007-10-22T09:23:55Z</dcterms:created>
  <dcterms:modified xsi:type="dcterms:W3CDTF">2022-01-26T12:06:28Z</dcterms:modified>
  <cp:category/>
  <cp:version/>
  <cp:contentType/>
  <cp:contentStatus/>
</cp:coreProperties>
</file>