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_FilterDatabase" localSheetId="0" hidden="1">'Приложение '!$H$21:$J$141</definedName>
    <definedName name="_xlnm.Print_Area" localSheetId="0">'Приложение '!$A$5:$M$142</definedName>
  </definedNames>
  <calcPr calcId="125725"/>
</workbook>
</file>

<file path=xl/calcChain.xml><?xml version="1.0" encoding="utf-8"?>
<calcChain xmlns="http://schemas.openxmlformats.org/spreadsheetml/2006/main">
  <c r="K73" i="1"/>
  <c r="K114"/>
  <c r="K76"/>
  <c r="M74"/>
  <c r="M73"/>
  <c r="M72" s="1"/>
  <c r="K25"/>
  <c r="K48"/>
  <c r="K135"/>
  <c r="K134"/>
  <c r="K132"/>
  <c r="K131"/>
  <c r="K130"/>
  <c r="K42"/>
  <c r="K41"/>
  <c r="M138"/>
  <c r="L138"/>
  <c r="E138" s="1"/>
  <c r="K138"/>
  <c r="D138" s="1"/>
  <c r="F138"/>
  <c r="K117"/>
  <c r="K74"/>
  <c r="M48"/>
  <c r="L48"/>
  <c r="M47"/>
  <c r="L47"/>
  <c r="K61"/>
  <c r="N141"/>
  <c r="L75"/>
  <c r="E75" s="1"/>
  <c r="M75"/>
  <c r="F75" s="1"/>
  <c r="K75"/>
  <c r="D75" s="1"/>
  <c r="L72"/>
  <c r="K72" l="1"/>
  <c r="L136"/>
  <c r="E136" s="1"/>
  <c r="M136"/>
  <c r="F136" s="1"/>
  <c r="K136"/>
  <c r="D136" s="1"/>
  <c r="L133"/>
  <c r="E133" s="1"/>
  <c r="M133"/>
  <c r="F133" s="1"/>
  <c r="K133"/>
  <c r="D133" s="1"/>
  <c r="L129"/>
  <c r="E129" s="1"/>
  <c r="M129"/>
  <c r="F129" s="1"/>
  <c r="K129"/>
  <c r="D129" s="1"/>
  <c r="L127"/>
  <c r="E127" s="1"/>
  <c r="M127"/>
  <c r="F127" s="1"/>
  <c r="K127"/>
  <c r="D127" s="1"/>
  <c r="L124"/>
  <c r="E124" s="1"/>
  <c r="M124"/>
  <c r="F124" s="1"/>
  <c r="K124"/>
  <c r="D124" s="1"/>
  <c r="M34" l="1"/>
  <c r="O141" l="1"/>
  <c r="P141"/>
  <c r="L111" l="1"/>
  <c r="E111" s="1"/>
  <c r="M111"/>
  <c r="F111" s="1"/>
  <c r="K111"/>
  <c r="D111" s="1"/>
  <c r="L109"/>
  <c r="E109" s="1"/>
  <c r="M109"/>
  <c r="F109" s="1"/>
  <c r="K109"/>
  <c r="D109" s="1"/>
  <c r="L98"/>
  <c r="E98" s="1"/>
  <c r="M98"/>
  <c r="F98" s="1"/>
  <c r="K98"/>
  <c r="D98" s="1"/>
  <c r="L86"/>
  <c r="E86" s="1"/>
  <c r="M86"/>
  <c r="F86" s="1"/>
  <c r="K86"/>
  <c r="D86" s="1"/>
  <c r="L83"/>
  <c r="E83" s="1"/>
  <c r="M83"/>
  <c r="F83" s="1"/>
  <c r="K83"/>
  <c r="D83" s="1"/>
  <c r="L80"/>
  <c r="E80" s="1"/>
  <c r="M80"/>
  <c r="F80" s="1"/>
  <c r="K80"/>
  <c r="D80" s="1"/>
  <c r="L77"/>
  <c r="E77" s="1"/>
  <c r="M77"/>
  <c r="F77" s="1"/>
  <c r="K77"/>
  <c r="D77" s="1"/>
  <c r="E72"/>
  <c r="F72"/>
  <c r="D72"/>
  <c r="L69"/>
  <c r="E69" s="1"/>
  <c r="M69"/>
  <c r="F69" s="1"/>
  <c r="K69"/>
  <c r="D69" s="1"/>
  <c r="L66"/>
  <c r="E66" s="1"/>
  <c r="M66"/>
  <c r="F66" s="1"/>
  <c r="K66"/>
  <c r="D66" s="1"/>
  <c r="L49"/>
  <c r="E49" s="1"/>
  <c r="M49"/>
  <c r="F49" s="1"/>
  <c r="M43"/>
  <c r="F43" s="1"/>
  <c r="L40"/>
  <c r="E40" s="1"/>
  <c r="M40"/>
  <c r="F40" s="1"/>
  <c r="L34"/>
  <c r="E34" s="1"/>
  <c r="F34"/>
  <c r="L31"/>
  <c r="E31" s="1"/>
  <c r="M31"/>
  <c r="F31" s="1"/>
  <c r="K31"/>
  <c r="D31" s="1"/>
  <c r="L23"/>
  <c r="M23"/>
  <c r="K23"/>
  <c r="L26"/>
  <c r="E26" s="1"/>
  <c r="M26"/>
  <c r="F26" s="1"/>
  <c r="K26"/>
  <c r="D26" s="1"/>
  <c r="L122"/>
  <c r="E122" s="1"/>
  <c r="M122"/>
  <c r="F122" s="1"/>
  <c r="K122"/>
  <c r="D122" s="1"/>
  <c r="L118"/>
  <c r="E118" s="1"/>
  <c r="M118"/>
  <c r="F118" s="1"/>
  <c r="K118"/>
  <c r="D118" s="1"/>
  <c r="L116"/>
  <c r="E116" s="1"/>
  <c r="M116"/>
  <c r="F116" s="1"/>
  <c r="K116"/>
  <c r="D116" s="1"/>
  <c r="L113"/>
  <c r="E113" s="1"/>
  <c r="M113"/>
  <c r="F113" s="1"/>
  <c r="K113"/>
  <c r="D113" s="1"/>
  <c r="L106"/>
  <c r="E106" s="1"/>
  <c r="M106"/>
  <c r="F106" s="1"/>
  <c r="K106"/>
  <c r="D106" s="1"/>
  <c r="L103"/>
  <c r="E103" s="1"/>
  <c r="M103"/>
  <c r="F103" s="1"/>
  <c r="L100"/>
  <c r="E100" s="1"/>
  <c r="M100"/>
  <c r="F100" s="1"/>
  <c r="K100"/>
  <c r="D100" s="1"/>
  <c r="L95"/>
  <c r="E95" s="1"/>
  <c r="M95"/>
  <c r="F95" s="1"/>
  <c r="K95"/>
  <c r="D95" s="1"/>
  <c r="L92"/>
  <c r="E92" s="1"/>
  <c r="M92"/>
  <c r="F92" s="1"/>
  <c r="K92"/>
  <c r="D92" s="1"/>
  <c r="L89"/>
  <c r="E89" s="1"/>
  <c r="M89"/>
  <c r="F89" s="1"/>
  <c r="K89"/>
  <c r="D89" s="1"/>
  <c r="L59"/>
  <c r="M59"/>
  <c r="K59"/>
  <c r="M55"/>
  <c r="F55" s="1"/>
  <c r="L55"/>
  <c r="E55" s="1"/>
  <c r="K55"/>
  <c r="D55" s="1"/>
  <c r="L52"/>
  <c r="E52" s="1"/>
  <c r="M52"/>
  <c r="F52" s="1"/>
  <c r="K52"/>
  <c r="D52" s="1"/>
  <c r="K49"/>
  <c r="D49" s="1"/>
  <c r="L46"/>
  <c r="E46" s="1"/>
  <c r="M46"/>
  <c r="F46" s="1"/>
  <c r="K46"/>
  <c r="D46" s="1"/>
  <c r="L43"/>
  <c r="E43" s="1"/>
  <c r="K43"/>
  <c r="D43" s="1"/>
  <c r="K40"/>
  <c r="D40" s="1"/>
  <c r="L37"/>
  <c r="E37" s="1"/>
  <c r="M37"/>
  <c r="F37" s="1"/>
  <c r="K37"/>
  <c r="D37" s="1"/>
  <c r="K34"/>
  <c r="D34" s="1"/>
  <c r="K64"/>
  <c r="M64"/>
  <c r="L64"/>
  <c r="L141" l="1"/>
  <c r="D23"/>
  <c r="E23"/>
  <c r="F23"/>
  <c r="K103"/>
  <c r="M58"/>
  <c r="M141" s="1"/>
  <c r="L58"/>
  <c r="K58"/>
  <c r="D58" s="1"/>
  <c r="K141" l="1"/>
  <c r="F58"/>
  <c r="F141" s="1"/>
  <c r="E58"/>
  <c r="E141" s="1"/>
  <c r="D103"/>
  <c r="D141" s="1"/>
</calcChain>
</file>

<file path=xl/sharedStrings.xml><?xml version="1.0" encoding="utf-8"?>
<sst xmlns="http://schemas.openxmlformats.org/spreadsheetml/2006/main" count="282" uniqueCount="139">
  <si>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</si>
  <si>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</si>
  <si>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</si>
  <si>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</si>
  <si>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</si>
  <si>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</si>
  <si>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</si>
  <si>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</si>
  <si>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</si>
  <si>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0703</t>
  </si>
  <si>
    <t>0220072040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</si>
  <si>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</si>
  <si>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</si>
  <si>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</si>
  <si>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</si>
  <si>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</si>
  <si>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</si>
  <si>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</si>
  <si>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</si>
  <si>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</si>
  <si>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</si>
  <si>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9990051200</t>
  </si>
  <si>
    <t>УСЗН</t>
  </si>
  <si>
    <t>МФЦ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</si>
  <si>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</si>
  <si>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</si>
  <si>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</si>
  <si>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>042P150840</t>
  </si>
  <si>
    <t>к  Решению Собрания депутатов Орловского района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</si>
  <si>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</si>
  <si>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</si>
  <si>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</si>
  <si>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</si>
  <si>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</si>
  <si>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</si>
  <si>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</si>
  <si>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</si>
  <si>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</si>
  <si>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</si>
  <si>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</si>
  <si>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</si>
  <si>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</si>
  <si>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</si>
  <si>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</si>
  <si>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</si>
  <si>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</si>
  <si>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</si>
  <si>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</si>
  <si>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</si>
  <si>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</si>
  <si>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</si>
  <si>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</si>
  <si>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</si>
  <si>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</si>
  <si>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</si>
  <si>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</si>
  <si>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</si>
  <si>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</si>
  <si>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</si>
  <si>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0210072460</t>
  </si>
  <si>
    <t>0430072260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</si>
  <si>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</si>
  <si>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</si>
  <si>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</si>
  <si>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</si>
  <si>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</si>
  <si>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0410072510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</si>
  <si>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</si>
  <si>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</si>
  <si>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0410072520</t>
  </si>
  <si>
    <t>1530072330</t>
  </si>
  <si>
    <t>9990072290</t>
  </si>
  <si>
    <t>Приложение 8</t>
  </si>
  <si>
    <t>2  02  30024 05  0000  150</t>
  </si>
  <si>
    <t xml:space="preserve"> "О бюджете Орловского района на 2024 год</t>
  </si>
  <si>
    <t>и на плановый период 2025 и 2026годов"</t>
  </si>
  <si>
    <t>15100R5011</t>
  </si>
  <si>
    <t>15100R5012</t>
  </si>
  <si>
    <t>2  02  39999 05  0000  150</t>
  </si>
  <si>
    <t>06300Д0820</t>
  </si>
  <si>
    <t>2 02 35082 05 0000 150</t>
  </si>
  <si>
    <t>0410075090</t>
  </si>
  <si>
    <t>0410075100</t>
  </si>
  <si>
    <t>0410075110</t>
  </si>
  <si>
    <t>0410075120</t>
  </si>
  <si>
    <t>04100R4040</t>
  </si>
  <si>
    <t>2 02 35404 05 0000 150</t>
  </si>
  <si>
    <t>0420072160</t>
  </si>
  <si>
    <t>0420072210</t>
  </si>
  <si>
    <t>0420072240</t>
  </si>
  <si>
    <t>0420072440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</si>
  <si>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</si>
  <si>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0430072480</t>
  </si>
  <si>
    <t>Дополнительные расходы областного бюджета на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</si>
  <si>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</si>
  <si>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граждан»Орловского района «Социальная поддержка граждан»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</si>
  <si>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</si>
  <si>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</si>
  <si>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</si>
  <si>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</si>
  <si>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</si>
  <si>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организации и осуществлению деятельности по опеке и попечительству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</si>
  <si>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Расходы на осуществление полномочий по хранению, комплектованию, учету и использованию  архивных документов относящихся к государственной собственности 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</si>
  <si>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</si>
  <si>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 xml:space="preserve"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
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</si>
  <si>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</si>
  <si>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</si>
  <si>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</si>
  <si>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</si>
  <si>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</si>
  <si>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</si>
  <si>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</si>
  <si>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 муниципальной программы Орловского района «Социальная поддержка граждан»</t>
  </si>
  <si>
    <t xml:space="preserve"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</si>
  <si>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</si>
  <si>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</si>
  <si>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</si>
  <si>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</si>
  <si>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</si>
  <si>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</si>
  <si>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</si>
  <si>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</si>
  <si>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</si>
  <si>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</si>
  <si>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</si>
  <si>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</si>
  <si>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</si>
  <si>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Распределение субвенций бюджету Орловского района  на 2024 год и на плановый период  2025  и  2026 годов </t>
  </si>
  <si>
    <t>Приложение 6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</si>
  <si>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</si>
  <si>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</si>
  <si>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</si>
  <si>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>0410072540</t>
  </si>
  <si>
    <t>1004</t>
  </si>
  <si>
    <t>Расходы на 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</si>
  <si>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2024 год     (тыс.руб)</t>
  </si>
  <si>
    <t>2025 год  (тыс.руб)</t>
  </si>
  <si>
    <t>2026 год  (тыс.руб)</t>
  </si>
  <si>
    <t>к  Решению Собрания депутатов Орловского района от 10.10.2024 г №152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</si>
</sst>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2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5" fillId="0" borderId="2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0" fontId="7" fillId="0" borderId="0" xfId="0" applyFont="1" applyFill="1" applyAlignment="1"/>
    <xf numFmtId="0" fontId="13" fillId="0" borderId="0" xfId="0" applyFont="1" applyFill="1" applyAlignment="1"/>
    <xf numFmtId="0" fontId="21" fillId="0" borderId="1" xfId="0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3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150"/>
  <sheetViews>
    <sheetView tabSelected="1" topLeftCell="A7" zoomScale="80" zoomScaleNormal="80" zoomScaleSheetLayoutView="100" workbookViewId="0">
      <selection activeCell="A18" sqref="A18:XFD18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5.7109375" style="1" customWidth="1"/>
    <col min="8" max="8" width="9.140625" style="1"/>
    <col min="9" max="9" width="11.42578125" style="1" customWidth="1"/>
    <col min="10" max="10" width="9.140625" style="1"/>
    <col min="11" max="11" width="11.5703125" style="5" customWidth="1"/>
    <col min="12" max="12" width="11.5703125" style="1" customWidth="1"/>
    <col min="13" max="13" width="13.28515625" style="1" customWidth="1"/>
    <col min="14" max="14" width="10.28515625" style="9" hidden="1" customWidth="1"/>
    <col min="15" max="17" width="0" style="9" hidden="1" customWidth="1"/>
    <col min="18" max="135" width="9.140625" style="9"/>
    <col min="136" max="16384" width="9.140625" style="1"/>
  </cols>
  <sheetData>
    <row r="1" spans="1:13" ht="15.75" hidden="1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5.75" hidden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15.75" hidden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5.75" hidden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5" spans="1:13" ht="15.75" hidden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ht="15.75" hidden="1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</row>
    <row r="7" spans="1:13" ht="15.7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8" t="s">
        <v>128</v>
      </c>
      <c r="M7" s="108"/>
    </row>
    <row r="8" spans="1:13" ht="15.75">
      <c r="A8" s="102"/>
      <c r="B8" s="102"/>
      <c r="C8" s="102"/>
      <c r="D8" s="102"/>
      <c r="E8" s="102"/>
      <c r="F8" s="102"/>
      <c r="G8" s="116" t="s">
        <v>138</v>
      </c>
      <c r="H8" s="116"/>
      <c r="I8" s="116"/>
      <c r="J8" s="116"/>
      <c r="K8" s="116"/>
      <c r="L8" s="116"/>
      <c r="M8" s="116"/>
    </row>
    <row r="9" spans="1:13" ht="15.75">
      <c r="A9" s="102"/>
      <c r="B9" s="102"/>
      <c r="C9" s="102"/>
      <c r="D9" s="102"/>
      <c r="E9" s="102"/>
      <c r="F9" s="102"/>
      <c r="G9" s="116" t="s">
        <v>129</v>
      </c>
      <c r="H9" s="116"/>
      <c r="I9" s="116"/>
      <c r="J9" s="116"/>
      <c r="K9" s="116"/>
      <c r="L9" s="116"/>
      <c r="M9" s="116"/>
    </row>
    <row r="10" spans="1:13" ht="15.75">
      <c r="A10" s="102"/>
      <c r="B10" s="102"/>
      <c r="C10" s="102"/>
      <c r="D10" s="102"/>
      <c r="E10" s="102"/>
      <c r="F10" s="102"/>
      <c r="G10" s="116" t="s">
        <v>130</v>
      </c>
      <c r="H10" s="116"/>
      <c r="I10" s="116"/>
      <c r="J10" s="116"/>
      <c r="K10" s="116"/>
      <c r="L10" s="116"/>
      <c r="M10" s="116"/>
    </row>
    <row r="11" spans="1:13" ht="15.75">
      <c r="A11" s="102"/>
      <c r="B11" s="102"/>
      <c r="C11" s="102"/>
      <c r="D11" s="102"/>
      <c r="E11" s="102"/>
      <c r="F11" s="102"/>
      <c r="G11" s="116" t="s">
        <v>131</v>
      </c>
      <c r="H11" s="116"/>
      <c r="I11" s="116"/>
      <c r="J11" s="116"/>
      <c r="K11" s="116"/>
      <c r="L11" s="116"/>
      <c r="M11" s="116"/>
    </row>
    <row r="12" spans="1:13" ht="15.7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13" ht="14.45" customHeight="1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17" t="s">
        <v>72</v>
      </c>
      <c r="M13" s="117"/>
    </row>
    <row r="14" spans="1:13" ht="14.45" customHeight="1">
      <c r="A14" s="104"/>
      <c r="B14" s="104"/>
      <c r="C14" s="104"/>
      <c r="D14" s="104"/>
      <c r="E14" s="104"/>
      <c r="F14" s="104"/>
      <c r="G14" s="104"/>
      <c r="H14" s="104"/>
      <c r="I14" s="116" t="s">
        <v>28</v>
      </c>
      <c r="J14" s="116"/>
      <c r="K14" s="116"/>
      <c r="L14" s="116"/>
      <c r="M14" s="116"/>
    </row>
    <row r="15" spans="1:13" ht="14.45" customHeight="1">
      <c r="A15" s="104"/>
      <c r="B15" s="104"/>
      <c r="C15" s="104"/>
      <c r="D15" s="104"/>
      <c r="E15" s="104"/>
      <c r="F15" s="104"/>
      <c r="G15" s="104"/>
      <c r="H15" s="104"/>
      <c r="I15" s="116" t="s">
        <v>74</v>
      </c>
      <c r="J15" s="116"/>
      <c r="K15" s="116"/>
      <c r="L15" s="116"/>
      <c r="M15" s="116"/>
    </row>
    <row r="16" spans="1:13" ht="14.45" customHeight="1">
      <c r="A16" s="104"/>
      <c r="B16" s="104"/>
      <c r="C16" s="104"/>
      <c r="D16" s="104"/>
      <c r="E16" s="104"/>
      <c r="F16" s="104"/>
      <c r="G16" s="104"/>
      <c r="H16" s="104"/>
      <c r="I16" s="116" t="s">
        <v>75</v>
      </c>
      <c r="J16" s="116"/>
      <c r="K16" s="116"/>
      <c r="L16" s="116"/>
      <c r="M16" s="116"/>
    </row>
    <row r="17" spans="1:17" ht="14.45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7" ht="15.75">
      <c r="A18" s="110" t="s">
        <v>127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20" spans="1:17" ht="51.75" customHeight="1">
      <c r="A20" s="111" t="s">
        <v>0</v>
      </c>
      <c r="B20" s="112" t="s">
        <v>2</v>
      </c>
      <c r="C20" s="114" t="s">
        <v>3</v>
      </c>
      <c r="D20" s="109" t="s">
        <v>135</v>
      </c>
      <c r="E20" s="113" t="s">
        <v>136</v>
      </c>
      <c r="F20" s="113" t="s">
        <v>137</v>
      </c>
      <c r="G20" s="115" t="s">
        <v>50</v>
      </c>
      <c r="H20" s="113" t="s">
        <v>4</v>
      </c>
      <c r="I20" s="113"/>
      <c r="J20" s="113"/>
      <c r="K20" s="109" t="s">
        <v>135</v>
      </c>
      <c r="L20" s="113" t="s">
        <v>136</v>
      </c>
      <c r="M20" s="113" t="s">
        <v>137</v>
      </c>
      <c r="N20" s="96"/>
      <c r="O20" s="97"/>
      <c r="P20" s="97"/>
      <c r="Q20" s="97"/>
    </row>
    <row r="21" spans="1:17" ht="25.5">
      <c r="A21" s="111"/>
      <c r="B21" s="112"/>
      <c r="C21" s="114"/>
      <c r="D21" s="109"/>
      <c r="E21" s="113"/>
      <c r="F21" s="113"/>
      <c r="G21" s="115"/>
      <c r="H21" s="31" t="s">
        <v>5</v>
      </c>
      <c r="I21" s="31" t="s">
        <v>6</v>
      </c>
      <c r="J21" s="31" t="s">
        <v>7</v>
      </c>
      <c r="K21" s="109"/>
      <c r="L21" s="113"/>
      <c r="M21" s="113"/>
      <c r="N21" s="96"/>
      <c r="O21" s="97"/>
      <c r="P21" s="97"/>
      <c r="Q21" s="97"/>
    </row>
    <row r="22" spans="1:17">
      <c r="A22" s="24">
        <v>1</v>
      </c>
      <c r="B22" s="25">
        <v>2</v>
      </c>
      <c r="C22" s="26">
        <v>3</v>
      </c>
      <c r="D22" s="32">
        <v>4</v>
      </c>
      <c r="E22" s="31">
        <v>5</v>
      </c>
      <c r="F22" s="31">
        <v>6</v>
      </c>
      <c r="G22" s="31">
        <v>7</v>
      </c>
      <c r="H22" s="31">
        <v>8</v>
      </c>
      <c r="I22" s="31">
        <v>9</v>
      </c>
      <c r="J22" s="31">
        <v>10</v>
      </c>
      <c r="K22" s="33">
        <v>11</v>
      </c>
      <c r="L22" s="107">
        <v>12</v>
      </c>
      <c r="M22" s="107">
        <v>13</v>
      </c>
      <c r="N22" s="96"/>
      <c r="O22" s="97"/>
      <c r="P22" s="97"/>
      <c r="Q22" s="97"/>
    </row>
    <row r="23" spans="1:17" ht="82.15" customHeight="1">
      <c r="A23" s="20">
        <v>1</v>
      </c>
      <c r="B23" s="73" t="s">
        <v>117</v>
      </c>
      <c r="C23" s="23" t="s">
        <v>1</v>
      </c>
      <c r="D23" s="31">
        <f>K23</f>
        <v>20699.399999999998</v>
      </c>
      <c r="E23" s="86">
        <f t="shared" ref="E23:F23" si="0">L23</f>
        <v>19296.099999999999</v>
      </c>
      <c r="F23" s="86">
        <f t="shared" si="0"/>
        <v>18138.5</v>
      </c>
      <c r="G23" s="35"/>
      <c r="H23" s="36">
        <v>1003</v>
      </c>
      <c r="I23" s="36">
        <v>410052500</v>
      </c>
      <c r="J23" s="36"/>
      <c r="K23" s="106">
        <f>K24+K25</f>
        <v>20699.399999999998</v>
      </c>
      <c r="L23" s="106">
        <f t="shared" ref="L23:M23" si="1">L24+L25</f>
        <v>19296.099999999999</v>
      </c>
      <c r="M23" s="106">
        <f t="shared" si="1"/>
        <v>18138.5</v>
      </c>
      <c r="N23" s="96">
        <v>18902.099999999999</v>
      </c>
      <c r="O23" s="97">
        <v>19296.099999999999</v>
      </c>
      <c r="P23" s="97">
        <v>18138.5</v>
      </c>
      <c r="Q23" s="97"/>
    </row>
    <row r="24" spans="1:17" ht="151.15" customHeight="1">
      <c r="A24" s="20"/>
      <c r="B24" s="22"/>
      <c r="C24" s="23"/>
      <c r="D24" s="37"/>
      <c r="E24" s="31"/>
      <c r="F24" s="31"/>
      <c r="G24" s="81" t="s">
        <v>95</v>
      </c>
      <c r="H24" s="36">
        <v>1003</v>
      </c>
      <c r="I24" s="39" t="s">
        <v>32</v>
      </c>
      <c r="J24" s="36">
        <v>240</v>
      </c>
      <c r="K24" s="77">
        <v>280</v>
      </c>
      <c r="L24" s="77">
        <v>335</v>
      </c>
      <c r="M24" s="77">
        <v>265</v>
      </c>
      <c r="N24" s="96"/>
      <c r="O24" s="97"/>
      <c r="P24" s="97"/>
      <c r="Q24" s="97"/>
    </row>
    <row r="25" spans="1:17" ht="14.25" customHeight="1">
      <c r="A25" s="20"/>
      <c r="B25" s="22"/>
      <c r="C25" s="23"/>
      <c r="D25" s="37"/>
      <c r="E25" s="31"/>
      <c r="F25" s="31"/>
      <c r="G25" s="35"/>
      <c r="H25" s="36">
        <v>1003</v>
      </c>
      <c r="I25" s="45" t="s">
        <v>32</v>
      </c>
      <c r="J25" s="36">
        <v>320</v>
      </c>
      <c r="K25" s="41">
        <f>18622.1+1797.3</f>
        <v>20419.399999999998</v>
      </c>
      <c r="L25" s="41">
        <v>18961.099999999999</v>
      </c>
      <c r="M25" s="41">
        <v>17873.5</v>
      </c>
      <c r="N25" s="96"/>
      <c r="O25" s="97"/>
      <c r="P25" s="97"/>
      <c r="Q25" s="97"/>
    </row>
    <row r="26" spans="1:17" ht="72" customHeight="1">
      <c r="A26" s="20">
        <v>2</v>
      </c>
      <c r="B26" s="73" t="s">
        <v>118</v>
      </c>
      <c r="C26" s="23" t="s">
        <v>13</v>
      </c>
      <c r="D26" s="34">
        <f>K26</f>
        <v>2304.3000000000002</v>
      </c>
      <c r="E26" s="85">
        <f t="shared" ref="E26:F26" si="2">L26</f>
        <v>1746.9</v>
      </c>
      <c r="F26" s="85">
        <f t="shared" si="2"/>
        <v>1819.1999999999998</v>
      </c>
      <c r="G26" s="35"/>
      <c r="H26" s="45" t="s">
        <v>53</v>
      </c>
      <c r="I26" s="45" t="s">
        <v>45</v>
      </c>
      <c r="J26" s="36"/>
      <c r="K26" s="106">
        <f>K27+K28+K29+K30</f>
        <v>2304.3000000000002</v>
      </c>
      <c r="L26" s="106">
        <f t="shared" ref="L26:M26" si="3">L27+L28+L29+L30</f>
        <v>1746.9</v>
      </c>
      <c r="M26" s="106">
        <f t="shared" si="3"/>
        <v>1819.1999999999998</v>
      </c>
      <c r="N26" s="96"/>
      <c r="O26" s="96"/>
      <c r="P26" s="96"/>
      <c r="Q26" s="97"/>
    </row>
    <row r="27" spans="1:17" ht="123" customHeight="1">
      <c r="A27" s="20"/>
      <c r="B27" s="22"/>
      <c r="C27" s="23"/>
      <c r="D27" s="37"/>
      <c r="E27" s="31"/>
      <c r="F27" s="31"/>
      <c r="G27" s="42" t="s">
        <v>47</v>
      </c>
      <c r="H27" s="39" t="s">
        <v>53</v>
      </c>
      <c r="I27" s="45" t="s">
        <v>45</v>
      </c>
      <c r="J27" s="36">
        <v>120</v>
      </c>
      <c r="K27" s="77">
        <v>1397</v>
      </c>
      <c r="L27" s="79">
        <v>1408.8</v>
      </c>
      <c r="M27" s="77">
        <v>1464.1</v>
      </c>
      <c r="N27" s="96">
        <v>1749.1</v>
      </c>
      <c r="O27" s="97">
        <v>1746.9</v>
      </c>
      <c r="P27" s="97">
        <v>1819.2</v>
      </c>
      <c r="Q27" s="97"/>
    </row>
    <row r="28" spans="1:17">
      <c r="A28" s="20"/>
      <c r="B28" s="22"/>
      <c r="C28" s="23"/>
      <c r="D28" s="37"/>
      <c r="E28" s="31"/>
      <c r="F28" s="31"/>
      <c r="G28" s="35"/>
      <c r="H28" s="39" t="s">
        <v>53</v>
      </c>
      <c r="I28" s="39" t="s">
        <v>45</v>
      </c>
      <c r="J28" s="36">
        <v>240</v>
      </c>
      <c r="K28" s="79">
        <v>352.1</v>
      </c>
      <c r="L28" s="79">
        <v>338.1</v>
      </c>
      <c r="M28" s="77">
        <v>355.1</v>
      </c>
      <c r="N28" s="96"/>
      <c r="O28" s="97"/>
      <c r="P28" s="97"/>
      <c r="Q28" s="97"/>
    </row>
    <row r="29" spans="1:17">
      <c r="A29" s="20"/>
      <c r="B29" s="22"/>
      <c r="C29" s="23"/>
      <c r="D29" s="37"/>
      <c r="E29" s="31"/>
      <c r="F29" s="31"/>
      <c r="G29" s="35"/>
      <c r="H29" s="39" t="s">
        <v>53</v>
      </c>
      <c r="I29" s="39" t="s">
        <v>45</v>
      </c>
      <c r="J29" s="36">
        <v>850</v>
      </c>
      <c r="K29" s="77"/>
      <c r="L29" s="79"/>
      <c r="M29" s="77"/>
      <c r="N29" s="96"/>
      <c r="O29" s="97"/>
      <c r="P29" s="97"/>
      <c r="Q29" s="97"/>
    </row>
    <row r="30" spans="1:17">
      <c r="A30" s="20"/>
      <c r="B30" s="22"/>
      <c r="C30" s="23"/>
      <c r="D30" s="37"/>
      <c r="E30" s="31"/>
      <c r="F30" s="31"/>
      <c r="G30" s="35"/>
      <c r="H30" s="39" t="s">
        <v>53</v>
      </c>
      <c r="I30" s="39" t="s">
        <v>71</v>
      </c>
      <c r="J30" s="36">
        <v>120</v>
      </c>
      <c r="K30" s="79">
        <v>555.20000000000005</v>
      </c>
      <c r="L30" s="79"/>
      <c r="M30" s="77"/>
      <c r="N30" s="96">
        <v>555.20000000000005</v>
      </c>
      <c r="O30" s="97">
        <v>0</v>
      </c>
      <c r="P30" s="97">
        <v>0</v>
      </c>
      <c r="Q30" s="97"/>
    </row>
    <row r="31" spans="1:17" ht="136.9" customHeight="1">
      <c r="A31" s="20">
        <v>3</v>
      </c>
      <c r="B31" s="73" t="s">
        <v>119</v>
      </c>
      <c r="C31" s="23" t="s">
        <v>14</v>
      </c>
      <c r="D31" s="85">
        <f>K31</f>
        <v>451.2</v>
      </c>
      <c r="E31" s="85">
        <f t="shared" ref="E31:F31" si="4">L31</f>
        <v>469.09999999999997</v>
      </c>
      <c r="F31" s="85">
        <f t="shared" si="4"/>
        <v>487.8</v>
      </c>
      <c r="G31" s="43"/>
      <c r="H31" s="45" t="s">
        <v>26</v>
      </c>
      <c r="I31" s="45" t="s">
        <v>39</v>
      </c>
      <c r="J31" s="36"/>
      <c r="K31" s="106">
        <f>K32+K33</f>
        <v>451.2</v>
      </c>
      <c r="L31" s="106">
        <f t="shared" ref="L31:M31" si="5">L32+L33</f>
        <v>469.09999999999997</v>
      </c>
      <c r="M31" s="106">
        <f t="shared" si="5"/>
        <v>487.8</v>
      </c>
      <c r="N31" s="96">
        <v>451.2</v>
      </c>
      <c r="O31" s="97">
        <v>469.1</v>
      </c>
      <c r="P31" s="97">
        <v>487.8</v>
      </c>
      <c r="Q31" s="97"/>
    </row>
    <row r="32" spans="1:17" ht="205.15" customHeight="1">
      <c r="A32" s="20"/>
      <c r="B32" s="22"/>
      <c r="C32" s="23"/>
      <c r="D32" s="37"/>
      <c r="E32" s="31"/>
      <c r="F32" s="31"/>
      <c r="G32" s="81" t="s">
        <v>96</v>
      </c>
      <c r="H32" s="39" t="s">
        <v>26</v>
      </c>
      <c r="I32" s="45" t="s">
        <v>39</v>
      </c>
      <c r="J32" s="36">
        <v>320</v>
      </c>
      <c r="K32" s="79">
        <v>446.7</v>
      </c>
      <c r="L32" s="77">
        <v>464.4</v>
      </c>
      <c r="M32" s="77">
        <v>483</v>
      </c>
      <c r="N32" s="96"/>
      <c r="O32" s="97"/>
      <c r="P32" s="97"/>
      <c r="Q32" s="97"/>
    </row>
    <row r="33" spans="1:17" ht="19.5" customHeight="1">
      <c r="A33" s="20"/>
      <c r="B33" s="22"/>
      <c r="C33" s="23"/>
      <c r="D33" s="37"/>
      <c r="E33" s="31"/>
      <c r="F33" s="31"/>
      <c r="G33" s="38"/>
      <c r="H33" s="39" t="s">
        <v>26</v>
      </c>
      <c r="I33" s="39" t="s">
        <v>39</v>
      </c>
      <c r="J33" s="36">
        <v>240</v>
      </c>
      <c r="K33" s="77">
        <v>4.5</v>
      </c>
      <c r="L33" s="77">
        <v>4.7</v>
      </c>
      <c r="M33" s="77">
        <v>4.8</v>
      </c>
      <c r="N33" s="96"/>
      <c r="O33" s="97"/>
      <c r="P33" s="97"/>
      <c r="Q33" s="97"/>
    </row>
    <row r="34" spans="1:17" ht="75" customHeight="1">
      <c r="A34" s="20">
        <v>4</v>
      </c>
      <c r="B34" s="73" t="s">
        <v>116</v>
      </c>
      <c r="C34" s="23" t="s">
        <v>17</v>
      </c>
      <c r="D34" s="34">
        <f>K34</f>
        <v>24164.1</v>
      </c>
      <c r="E34" s="85">
        <f t="shared" ref="E34:F34" si="6">L34</f>
        <v>25108.9</v>
      </c>
      <c r="F34" s="85">
        <f t="shared" si="6"/>
        <v>26092.7</v>
      </c>
      <c r="G34" s="35"/>
      <c r="H34" s="36"/>
      <c r="I34" s="39"/>
      <c r="J34" s="36"/>
      <c r="K34" s="106">
        <f>K35+K36</f>
        <v>24164.1</v>
      </c>
      <c r="L34" s="106">
        <f t="shared" ref="L34" si="7">L35+L36</f>
        <v>25108.9</v>
      </c>
      <c r="M34" s="106">
        <f>M35+M36</f>
        <v>26092.7</v>
      </c>
      <c r="N34" s="96">
        <v>24164.1</v>
      </c>
      <c r="O34" s="97">
        <v>25108.9</v>
      </c>
      <c r="P34" s="97">
        <v>26092.7</v>
      </c>
      <c r="Q34" s="97"/>
    </row>
    <row r="35" spans="1:17" ht="229.15" customHeight="1">
      <c r="A35" s="20"/>
      <c r="B35" s="22"/>
      <c r="C35" s="23"/>
      <c r="D35" s="37"/>
      <c r="E35" s="31"/>
      <c r="F35" s="31"/>
      <c r="G35" s="44" t="s">
        <v>97</v>
      </c>
      <c r="H35" s="36">
        <v>1003</v>
      </c>
      <c r="I35" s="39" t="s">
        <v>69</v>
      </c>
      <c r="J35" s="36">
        <v>240</v>
      </c>
      <c r="K35" s="77">
        <v>300</v>
      </c>
      <c r="L35" s="77">
        <v>310</v>
      </c>
      <c r="M35" s="77">
        <v>320</v>
      </c>
      <c r="N35" s="96"/>
      <c r="O35" s="97"/>
      <c r="P35" s="97"/>
      <c r="Q35" s="97"/>
    </row>
    <row r="36" spans="1:17">
      <c r="A36" s="20"/>
      <c r="B36" s="22"/>
      <c r="C36" s="23"/>
      <c r="D36" s="37"/>
      <c r="E36" s="31"/>
      <c r="F36" s="31"/>
      <c r="G36" s="35"/>
      <c r="H36" s="36">
        <v>1003</v>
      </c>
      <c r="I36" s="39" t="s">
        <v>69</v>
      </c>
      <c r="J36" s="36">
        <v>320</v>
      </c>
      <c r="K36" s="77">
        <v>23864.1</v>
      </c>
      <c r="L36" s="79">
        <v>24798.9</v>
      </c>
      <c r="M36" s="77">
        <v>25772.7</v>
      </c>
      <c r="N36" s="96"/>
      <c r="O36" s="97"/>
      <c r="P36" s="97"/>
      <c r="Q36" s="97"/>
    </row>
    <row r="37" spans="1:17" ht="84" customHeight="1">
      <c r="A37" s="20">
        <v>5</v>
      </c>
      <c r="B37" s="73" t="s">
        <v>116</v>
      </c>
      <c r="C37" s="23" t="s">
        <v>17</v>
      </c>
      <c r="D37" s="85">
        <f>K37</f>
        <v>197</v>
      </c>
      <c r="E37" s="85">
        <f t="shared" ref="E37:F37" si="8">L37</f>
        <v>166.79999999999998</v>
      </c>
      <c r="F37" s="85">
        <f t="shared" si="8"/>
        <v>173.6</v>
      </c>
      <c r="G37" s="35"/>
      <c r="H37" s="36"/>
      <c r="I37" s="39"/>
      <c r="J37" s="36"/>
      <c r="K37" s="106">
        <f>K38+K39</f>
        <v>197</v>
      </c>
      <c r="L37" s="106">
        <f t="shared" ref="L37:M37" si="9">L38+L39</f>
        <v>166.79999999999998</v>
      </c>
      <c r="M37" s="106">
        <f t="shared" si="9"/>
        <v>173.6</v>
      </c>
      <c r="N37" s="96">
        <v>160.6</v>
      </c>
      <c r="O37" s="97">
        <v>166.8</v>
      </c>
      <c r="P37" s="97">
        <v>173.6</v>
      </c>
      <c r="Q37" s="97"/>
    </row>
    <row r="38" spans="1:17" ht="168" customHeight="1">
      <c r="A38" s="20"/>
      <c r="B38" s="22"/>
      <c r="C38" s="23"/>
      <c r="D38" s="37"/>
      <c r="E38" s="31"/>
      <c r="F38" s="31"/>
      <c r="G38" s="81" t="s">
        <v>62</v>
      </c>
      <c r="H38" s="36">
        <v>1004</v>
      </c>
      <c r="I38" s="39" t="s">
        <v>61</v>
      </c>
      <c r="J38" s="36">
        <v>240</v>
      </c>
      <c r="K38" s="77">
        <v>1.1000000000000001</v>
      </c>
      <c r="L38" s="77">
        <v>1.1000000000000001</v>
      </c>
      <c r="M38" s="77">
        <v>1.1000000000000001</v>
      </c>
      <c r="N38" s="96"/>
      <c r="O38" s="97"/>
      <c r="P38" s="97"/>
      <c r="Q38" s="97"/>
    </row>
    <row r="39" spans="1:17" ht="19.149999999999999" customHeight="1">
      <c r="A39" s="20"/>
      <c r="B39" s="22"/>
      <c r="C39" s="23"/>
      <c r="D39" s="37"/>
      <c r="E39" s="31"/>
      <c r="F39" s="31"/>
      <c r="G39" s="38"/>
      <c r="H39" s="36">
        <v>1004</v>
      </c>
      <c r="I39" s="39" t="s">
        <v>61</v>
      </c>
      <c r="J39" s="36">
        <v>320</v>
      </c>
      <c r="K39" s="79">
        <v>195.9</v>
      </c>
      <c r="L39" s="79">
        <v>165.7</v>
      </c>
      <c r="M39" s="77">
        <v>172.5</v>
      </c>
      <c r="N39" s="96"/>
      <c r="O39" s="97"/>
      <c r="P39" s="97"/>
      <c r="Q39" s="97"/>
    </row>
    <row r="40" spans="1:17" ht="119.45" customHeight="1">
      <c r="A40" s="71">
        <v>6</v>
      </c>
      <c r="B40" s="73" t="s">
        <v>120</v>
      </c>
      <c r="C40" s="74" t="s">
        <v>15</v>
      </c>
      <c r="D40" s="83">
        <f>K40</f>
        <v>412</v>
      </c>
      <c r="E40" s="83">
        <f t="shared" ref="E40:F40" si="10">L40</f>
        <v>361</v>
      </c>
      <c r="F40" s="83">
        <f t="shared" si="10"/>
        <v>375</v>
      </c>
      <c r="G40" s="72"/>
      <c r="H40" s="79"/>
      <c r="I40" s="80"/>
      <c r="J40" s="79"/>
      <c r="K40" s="83">
        <f>K41+K42</f>
        <v>412</v>
      </c>
      <c r="L40" s="83">
        <f t="shared" ref="L40:M40" si="11">L41+L42</f>
        <v>361</v>
      </c>
      <c r="M40" s="83">
        <f t="shared" si="11"/>
        <v>375</v>
      </c>
      <c r="N40" s="96">
        <v>347.5</v>
      </c>
      <c r="O40" s="97">
        <v>361</v>
      </c>
      <c r="P40" s="97">
        <v>375</v>
      </c>
      <c r="Q40" s="97"/>
    </row>
    <row r="41" spans="1:17" ht="228" customHeight="1">
      <c r="A41" s="71"/>
      <c r="B41" s="73"/>
      <c r="C41" s="74"/>
      <c r="D41" s="37"/>
      <c r="E41" s="75"/>
      <c r="F41" s="31"/>
      <c r="G41" s="81" t="s">
        <v>63</v>
      </c>
      <c r="H41" s="79">
        <v>1003</v>
      </c>
      <c r="I41" s="80" t="s">
        <v>64</v>
      </c>
      <c r="J41" s="79">
        <v>240</v>
      </c>
      <c r="K41" s="52">
        <f>4.5+0.2</f>
        <v>4.7</v>
      </c>
      <c r="L41" s="50">
        <v>4.7</v>
      </c>
      <c r="M41" s="50">
        <v>4.9000000000000004</v>
      </c>
      <c r="N41" s="96"/>
      <c r="O41" s="97"/>
      <c r="P41" s="97"/>
      <c r="Q41" s="97"/>
    </row>
    <row r="42" spans="1:17">
      <c r="A42" s="20"/>
      <c r="B42" s="22"/>
      <c r="C42" s="23"/>
      <c r="D42" s="37"/>
      <c r="E42" s="31"/>
      <c r="F42" s="31"/>
      <c r="G42" s="35"/>
      <c r="H42" s="36">
        <v>1003</v>
      </c>
      <c r="I42" s="39" t="s">
        <v>64</v>
      </c>
      <c r="J42" s="36">
        <v>320</v>
      </c>
      <c r="K42" s="77">
        <f>343+64.3</f>
        <v>407.3</v>
      </c>
      <c r="L42" s="79">
        <v>356.3</v>
      </c>
      <c r="M42" s="79">
        <v>370.1</v>
      </c>
      <c r="N42" s="96"/>
      <c r="O42" s="97"/>
      <c r="P42" s="97"/>
      <c r="Q42" s="97"/>
    </row>
    <row r="43" spans="1:17" ht="88.9" customHeight="1">
      <c r="A43" s="71">
        <v>7</v>
      </c>
      <c r="B43" s="73" t="s">
        <v>121</v>
      </c>
      <c r="C43" s="74" t="s">
        <v>16</v>
      </c>
      <c r="D43" s="83">
        <f>K43</f>
        <v>1569.2</v>
      </c>
      <c r="E43" s="83">
        <f t="shared" ref="E43:F43" si="12">L43</f>
        <v>1628.8</v>
      </c>
      <c r="F43" s="83">
        <f t="shared" si="12"/>
        <v>1690.7</v>
      </c>
      <c r="G43" s="72"/>
      <c r="H43" s="79"/>
      <c r="I43" s="80"/>
      <c r="J43" s="79"/>
      <c r="K43" s="83">
        <f>K44+K45</f>
        <v>1569.2</v>
      </c>
      <c r="L43" s="83">
        <f>L44+L45</f>
        <v>1628.8</v>
      </c>
      <c r="M43" s="83">
        <f>M44+M45</f>
        <v>1690.7</v>
      </c>
      <c r="N43" s="96">
        <v>1569.2</v>
      </c>
      <c r="O43" s="97">
        <v>1628.8</v>
      </c>
      <c r="P43" s="97">
        <v>1690.7</v>
      </c>
      <c r="Q43" s="97"/>
    </row>
    <row r="44" spans="1:17" ht="189.6" customHeight="1">
      <c r="A44" s="71"/>
      <c r="B44" s="73"/>
      <c r="C44" s="74"/>
      <c r="D44" s="37"/>
      <c r="E44" s="75"/>
      <c r="F44" s="31"/>
      <c r="G44" s="76" t="s">
        <v>8</v>
      </c>
      <c r="H44" s="79">
        <v>1003</v>
      </c>
      <c r="I44" s="80" t="s">
        <v>41</v>
      </c>
      <c r="J44" s="79">
        <v>240</v>
      </c>
      <c r="K44" s="52">
        <v>15.7</v>
      </c>
      <c r="L44" s="52">
        <v>16.3</v>
      </c>
      <c r="M44" s="77">
        <v>16.899999999999999</v>
      </c>
      <c r="N44" s="96"/>
      <c r="O44" s="97"/>
      <c r="P44" s="97"/>
      <c r="Q44" s="97"/>
    </row>
    <row r="45" spans="1:17">
      <c r="A45" s="11"/>
      <c r="B45" s="11"/>
      <c r="C45" s="12"/>
      <c r="D45" s="47"/>
      <c r="E45" s="48"/>
      <c r="F45" s="49"/>
      <c r="G45" s="46"/>
      <c r="H45" s="50">
        <v>1003</v>
      </c>
      <c r="I45" s="51" t="s">
        <v>41</v>
      </c>
      <c r="J45" s="50">
        <v>320</v>
      </c>
      <c r="K45" s="52">
        <v>1553.5</v>
      </c>
      <c r="L45" s="53">
        <v>1612.5</v>
      </c>
      <c r="M45" s="53">
        <v>1673.8</v>
      </c>
      <c r="N45" s="96"/>
      <c r="O45" s="97"/>
      <c r="P45" s="97"/>
      <c r="Q45" s="97"/>
    </row>
    <row r="46" spans="1:17" ht="72.599999999999994" customHeight="1">
      <c r="A46" s="20">
        <v>8</v>
      </c>
      <c r="B46" s="73" t="s">
        <v>116</v>
      </c>
      <c r="C46" s="23" t="s">
        <v>17</v>
      </c>
      <c r="D46" s="34">
        <f>K46</f>
        <v>19605</v>
      </c>
      <c r="E46" s="85">
        <f t="shared" ref="E46:F46" si="13">L46</f>
        <v>15173.9</v>
      </c>
      <c r="F46" s="85">
        <f t="shared" si="13"/>
        <v>15776.9</v>
      </c>
      <c r="G46" s="35"/>
      <c r="H46" s="35"/>
      <c r="I46" s="54"/>
      <c r="J46" s="35"/>
      <c r="K46" s="106">
        <f>K47+K48</f>
        <v>19605</v>
      </c>
      <c r="L46" s="106">
        <f t="shared" ref="L46:M46" si="14">L47+L48</f>
        <v>15173.9</v>
      </c>
      <c r="M46" s="106">
        <f t="shared" si="14"/>
        <v>15776.9</v>
      </c>
      <c r="N46" s="96">
        <v>9456.4</v>
      </c>
      <c r="O46" s="97">
        <v>9827</v>
      </c>
      <c r="P46" s="97">
        <v>10213.5</v>
      </c>
      <c r="Q46" s="97"/>
    </row>
    <row r="47" spans="1:17" ht="178.5">
      <c r="A47" s="20"/>
      <c r="B47" s="22"/>
      <c r="C47" s="23"/>
      <c r="D47" s="37"/>
      <c r="E47" s="31"/>
      <c r="F47" s="31"/>
      <c r="G47" s="42" t="s">
        <v>11</v>
      </c>
      <c r="H47" s="36">
        <v>1004</v>
      </c>
      <c r="I47" s="39" t="s">
        <v>43</v>
      </c>
      <c r="J47" s="36">
        <v>240</v>
      </c>
      <c r="K47" s="77">
        <v>183</v>
      </c>
      <c r="L47" s="77">
        <f>92+50</f>
        <v>142</v>
      </c>
      <c r="M47" s="77">
        <f>94.8+50</f>
        <v>144.80000000000001</v>
      </c>
      <c r="N47" s="96"/>
      <c r="O47" s="97"/>
      <c r="P47" s="97"/>
      <c r="Q47" s="97"/>
    </row>
    <row r="48" spans="1:17">
      <c r="A48" s="20"/>
      <c r="B48" s="22"/>
      <c r="C48" s="23"/>
      <c r="D48" s="55"/>
      <c r="E48" s="31"/>
      <c r="F48" s="31"/>
      <c r="G48" s="35"/>
      <c r="H48" s="36">
        <v>1004</v>
      </c>
      <c r="I48" s="39" t="s">
        <v>43</v>
      </c>
      <c r="J48" s="36">
        <v>320</v>
      </c>
      <c r="K48" s="77">
        <f>18949.7+472.3</f>
        <v>19422</v>
      </c>
      <c r="L48" s="77">
        <f>9735+5296.9</f>
        <v>15031.9</v>
      </c>
      <c r="M48" s="77">
        <f>10118.7+5513.4</f>
        <v>15632.1</v>
      </c>
      <c r="N48" s="96"/>
      <c r="O48" s="97"/>
      <c r="P48" s="97"/>
      <c r="Q48" s="97"/>
    </row>
    <row r="49" spans="1:17" ht="72.599999999999994" customHeight="1">
      <c r="A49" s="20">
        <v>9</v>
      </c>
      <c r="B49" s="73" t="s">
        <v>116</v>
      </c>
      <c r="C49" s="23" t="s">
        <v>17</v>
      </c>
      <c r="D49" s="34">
        <f>K49</f>
        <v>2933.5</v>
      </c>
      <c r="E49" s="85">
        <f t="shared" ref="E49:F49" si="15">L49</f>
        <v>4303.8999999999996</v>
      </c>
      <c r="F49" s="85">
        <f t="shared" si="15"/>
        <v>4476</v>
      </c>
      <c r="G49" s="56"/>
      <c r="H49" s="56"/>
      <c r="I49" s="56"/>
      <c r="J49" s="56"/>
      <c r="K49" s="106">
        <f>K50+K51</f>
        <v>2933.5</v>
      </c>
      <c r="L49" s="106">
        <f t="shared" ref="L49:M49" si="16">L50+L51</f>
        <v>4303.8999999999996</v>
      </c>
      <c r="M49" s="106">
        <f t="shared" si="16"/>
        <v>4476</v>
      </c>
      <c r="N49" s="96">
        <v>4135.7</v>
      </c>
      <c r="O49" s="97">
        <v>4303.8999999999996</v>
      </c>
      <c r="P49" s="97">
        <v>4476</v>
      </c>
      <c r="Q49" s="97"/>
    </row>
    <row r="50" spans="1:17" ht="193.15" customHeight="1">
      <c r="A50" s="71"/>
      <c r="B50" s="73"/>
      <c r="C50" s="74"/>
      <c r="D50" s="37"/>
      <c r="E50" s="75"/>
      <c r="F50" s="31"/>
      <c r="G50" s="76" t="s">
        <v>12</v>
      </c>
      <c r="H50" s="79">
        <v>1004</v>
      </c>
      <c r="I50" s="80" t="s">
        <v>87</v>
      </c>
      <c r="J50" s="79">
        <v>240</v>
      </c>
      <c r="K50" s="50">
        <v>23.4</v>
      </c>
      <c r="L50" s="77">
        <v>42</v>
      </c>
      <c r="M50" s="77">
        <v>44</v>
      </c>
      <c r="N50" s="96"/>
      <c r="O50" s="97"/>
      <c r="P50" s="97"/>
      <c r="Q50" s="97"/>
    </row>
    <row r="51" spans="1:17">
      <c r="A51" s="11"/>
      <c r="B51" s="11"/>
      <c r="C51" s="12"/>
      <c r="D51" s="47"/>
      <c r="E51" s="48"/>
      <c r="F51" s="48"/>
      <c r="G51" s="46"/>
      <c r="H51" s="57">
        <v>1004</v>
      </c>
      <c r="I51" s="80" t="s">
        <v>87</v>
      </c>
      <c r="J51" s="57">
        <v>320</v>
      </c>
      <c r="K51" s="58">
        <v>2910.1</v>
      </c>
      <c r="L51" s="58">
        <v>4261.8999999999996</v>
      </c>
      <c r="M51" s="58">
        <v>4432</v>
      </c>
      <c r="N51" s="96"/>
      <c r="O51" s="97"/>
      <c r="P51" s="97"/>
      <c r="Q51" s="97"/>
    </row>
    <row r="52" spans="1:17" ht="70.900000000000006" customHeight="1">
      <c r="A52" s="20">
        <v>10</v>
      </c>
      <c r="B52" s="73" t="s">
        <v>116</v>
      </c>
      <c r="C52" s="23" t="s">
        <v>17</v>
      </c>
      <c r="D52" s="34">
        <f>K52</f>
        <v>62951.7</v>
      </c>
      <c r="E52" s="34">
        <f t="shared" ref="E52:F52" si="17">L52</f>
        <v>68412.100000000006</v>
      </c>
      <c r="F52" s="34">
        <f t="shared" si="17"/>
        <v>71010.2</v>
      </c>
      <c r="G52" s="35"/>
      <c r="H52" s="36"/>
      <c r="I52" s="39"/>
      <c r="J52" s="36"/>
      <c r="K52" s="106">
        <f>K53+K54</f>
        <v>62951.7</v>
      </c>
      <c r="L52" s="106">
        <f t="shared" ref="L52:M52" si="18">L53+L54</f>
        <v>68412.100000000006</v>
      </c>
      <c r="M52" s="106">
        <f t="shared" si="18"/>
        <v>71010.2</v>
      </c>
      <c r="N52" s="96">
        <v>65901.8</v>
      </c>
      <c r="O52" s="97">
        <v>68412.100000000006</v>
      </c>
      <c r="P52" s="97">
        <v>71010.2</v>
      </c>
      <c r="Q52" s="97"/>
    </row>
    <row r="53" spans="1:17" ht="188.45" customHeight="1">
      <c r="A53" s="20"/>
      <c r="B53" s="22"/>
      <c r="C53" s="23"/>
      <c r="D53" s="37"/>
      <c r="E53" s="31"/>
      <c r="F53" s="31"/>
      <c r="G53" s="42" t="s">
        <v>98</v>
      </c>
      <c r="H53" s="36">
        <v>1003</v>
      </c>
      <c r="I53" s="39" t="s">
        <v>40</v>
      </c>
      <c r="J53" s="36">
        <v>240</v>
      </c>
      <c r="K53" s="77">
        <v>720</v>
      </c>
      <c r="L53" s="77">
        <v>745</v>
      </c>
      <c r="M53" s="77">
        <v>770</v>
      </c>
      <c r="N53" s="96"/>
      <c r="O53" s="97"/>
      <c r="P53" s="97"/>
      <c r="Q53" s="97"/>
    </row>
    <row r="54" spans="1:17" ht="20.25" customHeight="1">
      <c r="A54" s="20"/>
      <c r="B54" s="22"/>
      <c r="C54" s="23"/>
      <c r="D54" s="55"/>
      <c r="E54" s="31"/>
      <c r="F54" s="31"/>
      <c r="G54" s="35"/>
      <c r="H54" s="36">
        <v>1003</v>
      </c>
      <c r="I54" s="39" t="s">
        <v>40</v>
      </c>
      <c r="J54" s="36">
        <v>320</v>
      </c>
      <c r="K54" s="77">
        <v>62231.7</v>
      </c>
      <c r="L54" s="77">
        <v>67667.100000000006</v>
      </c>
      <c r="M54" s="77">
        <v>70240.2</v>
      </c>
      <c r="N54" s="96"/>
      <c r="O54" s="97"/>
      <c r="P54" s="97"/>
      <c r="Q54" s="97"/>
    </row>
    <row r="55" spans="1:17" ht="74.45" customHeight="1">
      <c r="A55" s="71">
        <v>11</v>
      </c>
      <c r="B55" s="73" t="s">
        <v>116</v>
      </c>
      <c r="C55" s="74" t="s">
        <v>17</v>
      </c>
      <c r="D55" s="83">
        <f>K55</f>
        <v>104255.9</v>
      </c>
      <c r="E55" s="83">
        <f>L55</f>
        <v>110836.4</v>
      </c>
      <c r="F55" s="83">
        <f>M55</f>
        <v>117228.6</v>
      </c>
      <c r="G55" s="72"/>
      <c r="H55" s="79"/>
      <c r="I55" s="80"/>
      <c r="J55" s="79"/>
      <c r="K55" s="83">
        <f>K56+K57</f>
        <v>104255.9</v>
      </c>
      <c r="L55" s="83">
        <f>L56+L57</f>
        <v>110836.4</v>
      </c>
      <c r="M55" s="83">
        <f>M56+M57</f>
        <v>117228.6</v>
      </c>
      <c r="N55" s="96">
        <v>104454.9</v>
      </c>
      <c r="O55" s="97">
        <v>110836.4</v>
      </c>
      <c r="P55" s="97">
        <v>117228.6</v>
      </c>
      <c r="Q55" s="97"/>
    </row>
    <row r="56" spans="1:17" ht="226.15" customHeight="1">
      <c r="A56" s="20"/>
      <c r="B56" s="22"/>
      <c r="C56" s="23"/>
      <c r="D56" s="34"/>
      <c r="E56" s="31"/>
      <c r="F56" s="31"/>
      <c r="G56" s="44" t="s">
        <v>99</v>
      </c>
      <c r="H56" s="36">
        <v>1002</v>
      </c>
      <c r="I56" s="39" t="s">
        <v>60</v>
      </c>
      <c r="J56" s="36">
        <v>610</v>
      </c>
      <c r="K56" s="77">
        <v>104255.9</v>
      </c>
      <c r="L56" s="77">
        <v>110836.4</v>
      </c>
      <c r="M56" s="77">
        <v>117228.6</v>
      </c>
      <c r="N56" s="96"/>
      <c r="O56" s="97"/>
      <c r="P56" s="97"/>
      <c r="Q56" s="97"/>
    </row>
    <row r="57" spans="1:17" ht="344.45" hidden="1" customHeight="1">
      <c r="A57" s="20"/>
      <c r="B57" s="22"/>
      <c r="C57" s="23"/>
      <c r="D57" s="37"/>
      <c r="E57" s="31"/>
      <c r="F57" s="31"/>
      <c r="G57" s="93" t="s">
        <v>68</v>
      </c>
      <c r="H57" s="100">
        <v>1002</v>
      </c>
      <c r="I57" s="95" t="s">
        <v>92</v>
      </c>
      <c r="J57" s="100">
        <v>610</v>
      </c>
      <c r="K57" s="77"/>
      <c r="L57" s="77"/>
      <c r="M57" s="77"/>
      <c r="N57" s="96"/>
      <c r="O57" s="97"/>
      <c r="P57" s="97"/>
      <c r="Q57" s="97"/>
    </row>
    <row r="58" spans="1:17" ht="75" customHeight="1">
      <c r="A58" s="20">
        <v>12</v>
      </c>
      <c r="B58" s="73" t="s">
        <v>116</v>
      </c>
      <c r="C58" s="12" t="s">
        <v>17</v>
      </c>
      <c r="D58" s="34">
        <f>K58</f>
        <v>24340.1</v>
      </c>
      <c r="E58" s="85">
        <f t="shared" ref="E58:F58" si="19">L58</f>
        <v>22892.799999999999</v>
      </c>
      <c r="F58" s="85">
        <f t="shared" si="19"/>
        <v>23320.3</v>
      </c>
      <c r="G58" s="60"/>
      <c r="H58" s="50"/>
      <c r="I58" s="51"/>
      <c r="J58" s="50"/>
      <c r="K58" s="106">
        <f>K59+K64</f>
        <v>24340.1</v>
      </c>
      <c r="L58" s="106">
        <f t="shared" ref="L58:M58" si="20">L59+L64</f>
        <v>22892.799999999999</v>
      </c>
      <c r="M58" s="106">
        <f t="shared" si="20"/>
        <v>23320.3</v>
      </c>
      <c r="N58" s="96"/>
      <c r="O58" s="97"/>
      <c r="P58" s="97"/>
      <c r="Q58" s="97"/>
    </row>
    <row r="59" spans="1:17" ht="21" customHeight="1">
      <c r="A59" s="7"/>
      <c r="B59" s="13" t="s">
        <v>22</v>
      </c>
      <c r="C59" s="26"/>
      <c r="D59" s="61"/>
      <c r="E59" s="31"/>
      <c r="F59" s="31"/>
      <c r="G59" s="62"/>
      <c r="H59" s="31"/>
      <c r="I59" s="63"/>
      <c r="J59" s="31"/>
      <c r="K59" s="106">
        <f>K60+K61+K62+K63</f>
        <v>21781.5</v>
      </c>
      <c r="L59" s="106">
        <f t="shared" ref="L59:M59" si="21">L60+L61+L62+L63</f>
        <v>20309</v>
      </c>
      <c r="M59" s="106">
        <f t="shared" si="21"/>
        <v>20634.5</v>
      </c>
      <c r="N59" s="96">
        <v>20061.5</v>
      </c>
      <c r="O59" s="97">
        <v>20309</v>
      </c>
      <c r="P59" s="97">
        <v>20634.5</v>
      </c>
      <c r="Q59" s="97"/>
    </row>
    <row r="60" spans="1:17" ht="202.15" customHeight="1">
      <c r="A60" s="11"/>
      <c r="B60" s="11"/>
      <c r="C60" s="14"/>
      <c r="D60" s="37"/>
      <c r="E60" s="48"/>
      <c r="F60" s="31"/>
      <c r="G60" s="46" t="s">
        <v>100</v>
      </c>
      <c r="H60" s="50">
        <v>1006</v>
      </c>
      <c r="I60" s="51" t="s">
        <v>34</v>
      </c>
      <c r="J60" s="50">
        <v>120</v>
      </c>
      <c r="K60" s="77">
        <v>19138.3</v>
      </c>
      <c r="L60" s="52">
        <v>19351.7</v>
      </c>
      <c r="M60" s="52">
        <v>19641.8</v>
      </c>
      <c r="N60" s="96"/>
      <c r="O60" s="97"/>
      <c r="P60" s="97"/>
      <c r="Q60" s="97"/>
    </row>
    <row r="61" spans="1:17">
      <c r="A61" s="21"/>
      <c r="B61" s="22"/>
      <c r="C61" s="23"/>
      <c r="D61" s="55"/>
      <c r="E61" s="31"/>
      <c r="F61" s="31"/>
      <c r="G61" s="35"/>
      <c r="H61" s="36">
        <v>1006</v>
      </c>
      <c r="I61" s="39" t="s">
        <v>34</v>
      </c>
      <c r="J61" s="36">
        <v>240</v>
      </c>
      <c r="K61" s="77">
        <f>921.5+1720</f>
        <v>2641.5</v>
      </c>
      <c r="L61" s="77">
        <v>955.6</v>
      </c>
      <c r="M61" s="77">
        <v>991</v>
      </c>
      <c r="N61" s="96"/>
      <c r="O61" s="97"/>
      <c r="P61" s="97"/>
      <c r="Q61" s="97"/>
    </row>
    <row r="62" spans="1:17">
      <c r="A62" s="29"/>
      <c r="B62" s="27"/>
      <c r="C62" s="28"/>
      <c r="D62" s="55"/>
      <c r="E62" s="31"/>
      <c r="F62" s="31"/>
      <c r="G62" s="35"/>
      <c r="H62" s="36">
        <v>1006</v>
      </c>
      <c r="I62" s="39" t="s">
        <v>34</v>
      </c>
      <c r="J62" s="36">
        <v>320</v>
      </c>
      <c r="K62" s="77"/>
      <c r="L62" s="77"/>
      <c r="M62" s="77"/>
      <c r="N62" s="96"/>
      <c r="O62" s="97"/>
      <c r="P62" s="97"/>
      <c r="Q62" s="97"/>
    </row>
    <row r="63" spans="1:17">
      <c r="A63" s="21"/>
      <c r="B63" s="22"/>
      <c r="C63" s="23"/>
      <c r="D63" s="55"/>
      <c r="E63" s="31"/>
      <c r="F63" s="31"/>
      <c r="G63" s="35"/>
      <c r="H63" s="36">
        <v>1006</v>
      </c>
      <c r="I63" s="39" t="s">
        <v>34</v>
      </c>
      <c r="J63" s="36">
        <v>850</v>
      </c>
      <c r="K63" s="77">
        <v>1.7</v>
      </c>
      <c r="L63" s="77">
        <v>1.7</v>
      </c>
      <c r="M63" s="77">
        <v>1.7</v>
      </c>
      <c r="N63" s="96"/>
      <c r="O63" s="97"/>
      <c r="P63" s="97"/>
      <c r="Q63" s="97"/>
    </row>
    <row r="64" spans="1:17">
      <c r="A64" s="7"/>
      <c r="B64" s="25" t="s">
        <v>23</v>
      </c>
      <c r="C64" s="26"/>
      <c r="D64" s="61"/>
      <c r="E64" s="31"/>
      <c r="F64" s="31"/>
      <c r="G64" s="62"/>
      <c r="H64" s="62"/>
      <c r="I64" s="64"/>
      <c r="J64" s="62"/>
      <c r="K64" s="106">
        <f>K65</f>
        <v>2558.6</v>
      </c>
      <c r="L64" s="106">
        <f>L65</f>
        <v>2583.8000000000002</v>
      </c>
      <c r="M64" s="106">
        <f>M65</f>
        <v>2685.8</v>
      </c>
      <c r="N64" s="96">
        <v>2558.6</v>
      </c>
      <c r="O64" s="97">
        <v>2583.8000000000002</v>
      </c>
      <c r="P64" s="97">
        <v>2685.8</v>
      </c>
      <c r="Q64" s="97"/>
    </row>
    <row r="65" spans="1:17">
      <c r="A65" s="21"/>
      <c r="B65" s="22"/>
      <c r="C65" s="23"/>
      <c r="D65" s="55"/>
      <c r="E65" s="31"/>
      <c r="F65" s="31"/>
      <c r="G65" s="35"/>
      <c r="H65" s="36">
        <v>1006</v>
      </c>
      <c r="I65" s="65" t="s">
        <v>34</v>
      </c>
      <c r="J65" s="66">
        <v>620</v>
      </c>
      <c r="K65" s="67">
        <v>2558.6</v>
      </c>
      <c r="L65" s="67">
        <v>2583.8000000000002</v>
      </c>
      <c r="M65" s="67">
        <v>2685.8</v>
      </c>
      <c r="N65" s="96"/>
      <c r="O65" s="97"/>
      <c r="P65" s="97"/>
      <c r="Q65" s="97"/>
    </row>
    <row r="66" spans="1:17" ht="73.150000000000006" customHeight="1">
      <c r="A66" s="21">
        <v>13</v>
      </c>
      <c r="B66" s="73" t="s">
        <v>116</v>
      </c>
      <c r="C66" s="23" t="s">
        <v>17</v>
      </c>
      <c r="D66" s="34">
        <f>K66</f>
        <v>1374.9</v>
      </c>
      <c r="E66" s="85">
        <f t="shared" ref="E66:F66" si="22">L66</f>
        <v>1388.6</v>
      </c>
      <c r="F66" s="85">
        <f t="shared" si="22"/>
        <v>1444.1</v>
      </c>
      <c r="G66" s="35"/>
      <c r="H66" s="36"/>
      <c r="I66" s="39"/>
      <c r="J66" s="36"/>
      <c r="K66" s="106">
        <f>K67+K68</f>
        <v>1374.9</v>
      </c>
      <c r="L66" s="106">
        <f t="shared" ref="L66:M66" si="23">L67+L68</f>
        <v>1388.6</v>
      </c>
      <c r="M66" s="106">
        <f t="shared" si="23"/>
        <v>1444.1</v>
      </c>
      <c r="N66" s="96"/>
      <c r="O66" s="97"/>
      <c r="P66" s="97"/>
      <c r="Q66" s="97"/>
    </row>
    <row r="67" spans="1:17" ht="164.45" customHeight="1">
      <c r="A67" s="21"/>
      <c r="B67" s="22"/>
      <c r="C67" s="23"/>
      <c r="D67" s="55"/>
      <c r="E67" s="31"/>
      <c r="F67" s="31"/>
      <c r="G67" s="81" t="s">
        <v>101</v>
      </c>
      <c r="H67" s="39" t="s">
        <v>54</v>
      </c>
      <c r="I67" s="39" t="s">
        <v>10</v>
      </c>
      <c r="J67" s="36">
        <v>120</v>
      </c>
      <c r="K67" s="77">
        <v>1374.9</v>
      </c>
      <c r="L67" s="77">
        <v>1388.6</v>
      </c>
      <c r="M67" s="77">
        <v>1444.1</v>
      </c>
      <c r="N67" s="96">
        <v>1374.9</v>
      </c>
      <c r="O67" s="97">
        <v>1388.6</v>
      </c>
      <c r="P67" s="97">
        <v>1444.1</v>
      </c>
      <c r="Q67" s="97"/>
    </row>
    <row r="68" spans="1:17">
      <c r="A68" s="20"/>
      <c r="B68" s="22"/>
      <c r="C68" s="23"/>
      <c r="D68" s="55"/>
      <c r="E68" s="31"/>
      <c r="F68" s="31"/>
      <c r="G68" s="35"/>
      <c r="H68" s="39" t="s">
        <v>54</v>
      </c>
      <c r="I68" s="39" t="s">
        <v>10</v>
      </c>
      <c r="J68" s="36">
        <v>240</v>
      </c>
      <c r="K68" s="77">
        <v>0</v>
      </c>
      <c r="L68" s="77">
        <v>0</v>
      </c>
      <c r="M68" s="77">
        <v>0</v>
      </c>
      <c r="N68" s="96"/>
      <c r="O68" s="97"/>
      <c r="P68" s="97"/>
      <c r="Q68" s="97"/>
    </row>
    <row r="69" spans="1:17" ht="63.75">
      <c r="A69" s="20">
        <v>14</v>
      </c>
      <c r="B69" s="73" t="s">
        <v>116</v>
      </c>
      <c r="C69" s="23" t="s">
        <v>17</v>
      </c>
      <c r="D69" s="34">
        <f>K69</f>
        <v>156.5</v>
      </c>
      <c r="E69" s="85">
        <f t="shared" ref="E69:F69" si="24">L69</f>
        <v>156.5</v>
      </c>
      <c r="F69" s="85">
        <f t="shared" si="24"/>
        <v>156.5</v>
      </c>
      <c r="G69" s="35"/>
      <c r="H69" s="36"/>
      <c r="I69" s="39"/>
      <c r="J69" s="36"/>
      <c r="K69" s="106">
        <f>K70+K71</f>
        <v>156.5</v>
      </c>
      <c r="L69" s="106">
        <f t="shared" ref="L69:M69" si="25">L70+L71</f>
        <v>156.5</v>
      </c>
      <c r="M69" s="106">
        <f t="shared" si="25"/>
        <v>156.5</v>
      </c>
      <c r="N69" s="96">
        <v>156.5</v>
      </c>
      <c r="O69" s="97">
        <v>156.5</v>
      </c>
      <c r="P69" s="97">
        <v>156.5</v>
      </c>
      <c r="Q69" s="97"/>
    </row>
    <row r="70" spans="1:17" ht="182.45" customHeight="1">
      <c r="A70" s="20"/>
      <c r="B70" s="22"/>
      <c r="C70" s="23"/>
      <c r="D70" s="37"/>
      <c r="E70" s="31"/>
      <c r="F70" s="31"/>
      <c r="G70" s="81" t="s">
        <v>102</v>
      </c>
      <c r="H70" s="39" t="s">
        <v>53</v>
      </c>
      <c r="I70" s="39" t="s">
        <v>33</v>
      </c>
      <c r="J70" s="36">
        <v>120</v>
      </c>
      <c r="K70" s="77">
        <v>144.6</v>
      </c>
      <c r="L70" s="77">
        <v>144.6</v>
      </c>
      <c r="M70" s="77">
        <v>144.6</v>
      </c>
      <c r="N70" s="96"/>
      <c r="O70" s="97"/>
      <c r="P70" s="97"/>
      <c r="Q70" s="97"/>
    </row>
    <row r="71" spans="1:17">
      <c r="A71" s="20"/>
      <c r="B71" s="22"/>
      <c r="C71" s="23"/>
      <c r="D71" s="55"/>
      <c r="E71" s="31"/>
      <c r="F71" s="31"/>
      <c r="G71" s="35"/>
      <c r="H71" s="39" t="s">
        <v>53</v>
      </c>
      <c r="I71" s="39" t="s">
        <v>33</v>
      </c>
      <c r="J71" s="36">
        <v>240</v>
      </c>
      <c r="K71" s="77">
        <v>11.9</v>
      </c>
      <c r="L71" s="77">
        <v>11.9</v>
      </c>
      <c r="M71" s="77">
        <v>11.9</v>
      </c>
      <c r="N71" s="96"/>
      <c r="O71" s="97"/>
      <c r="P71" s="97"/>
      <c r="Q71" s="97"/>
    </row>
    <row r="72" spans="1:17" ht="34.15" customHeight="1">
      <c r="A72" s="20">
        <v>15</v>
      </c>
      <c r="B72" s="81" t="s">
        <v>122</v>
      </c>
      <c r="C72" s="82" t="s">
        <v>78</v>
      </c>
      <c r="D72" s="34">
        <f>K72</f>
        <v>17423.599999999999</v>
      </c>
      <c r="E72" s="85">
        <f t="shared" ref="E72:F72" si="26">L72</f>
        <v>7236.4</v>
      </c>
      <c r="F72" s="85">
        <f t="shared" si="26"/>
        <v>7079.9</v>
      </c>
      <c r="G72" s="36"/>
      <c r="H72" s="36"/>
      <c r="I72" s="39"/>
      <c r="J72" s="36"/>
      <c r="K72" s="106">
        <f>K73+K74</f>
        <v>17423.599999999999</v>
      </c>
      <c r="L72" s="106">
        <f t="shared" ref="L72:M72" si="27">L73+L74</f>
        <v>7236.4</v>
      </c>
      <c r="M72" s="106">
        <f t="shared" si="27"/>
        <v>7079.9</v>
      </c>
      <c r="N72" s="96"/>
      <c r="O72" s="97"/>
      <c r="P72" s="97"/>
      <c r="Q72" s="97"/>
    </row>
    <row r="73" spans="1:17" ht="409.6" customHeight="1">
      <c r="A73" s="20"/>
      <c r="B73" s="73"/>
      <c r="C73" s="82"/>
      <c r="D73" s="34"/>
      <c r="E73" s="34"/>
      <c r="F73" s="34"/>
      <c r="G73" s="44" t="s">
        <v>103</v>
      </c>
      <c r="H73" s="39" t="s">
        <v>55</v>
      </c>
      <c r="I73" s="80" t="s">
        <v>76</v>
      </c>
      <c r="J73" s="36">
        <v>810</v>
      </c>
      <c r="K73" s="77">
        <f>1969.2+9614.3+1308.9</f>
        <v>12892.4</v>
      </c>
      <c r="L73" s="77">
        <v>4620.5</v>
      </c>
      <c r="M73" s="77">
        <f>4936.7-58.2-357.8</f>
        <v>4520.7</v>
      </c>
      <c r="N73" s="96">
        <v>4701.6000000000004</v>
      </c>
      <c r="O73" s="97">
        <v>4620.5</v>
      </c>
      <c r="P73" s="97">
        <v>4936.7</v>
      </c>
      <c r="Q73" s="97"/>
    </row>
    <row r="74" spans="1:17" ht="409.15" customHeight="1">
      <c r="A74" s="20"/>
      <c r="B74" s="73"/>
      <c r="C74" s="82"/>
      <c r="D74" s="55"/>
      <c r="E74" s="31"/>
      <c r="F74" s="31"/>
      <c r="G74" s="59" t="s">
        <v>91</v>
      </c>
      <c r="H74" s="39" t="s">
        <v>55</v>
      </c>
      <c r="I74" s="80" t="s">
        <v>77</v>
      </c>
      <c r="J74" s="36">
        <v>810</v>
      </c>
      <c r="K74" s="105">
        <f>2661.8+1869.5-0.1</f>
        <v>4531.2</v>
      </c>
      <c r="L74" s="79">
        <v>2615.9</v>
      </c>
      <c r="M74" s="79">
        <f>2794.9-202.7-33</f>
        <v>2559.2000000000003</v>
      </c>
      <c r="N74" s="96">
        <v>2661.8</v>
      </c>
      <c r="O74" s="97">
        <v>2615.9</v>
      </c>
      <c r="P74" s="97">
        <v>2794.9</v>
      </c>
      <c r="Q74" s="97"/>
    </row>
    <row r="75" spans="1:17" ht="70.900000000000006" customHeight="1">
      <c r="A75" s="71">
        <v>16</v>
      </c>
      <c r="B75" s="73" t="s">
        <v>116</v>
      </c>
      <c r="C75" s="82" t="s">
        <v>73</v>
      </c>
      <c r="D75" s="61">
        <f>K75</f>
        <v>0</v>
      </c>
      <c r="E75" s="61">
        <f t="shared" ref="E75:F75" si="28">L75</f>
        <v>0</v>
      </c>
      <c r="F75" s="61">
        <f t="shared" si="28"/>
        <v>0</v>
      </c>
      <c r="G75" s="59"/>
      <c r="H75" s="80"/>
      <c r="I75" s="80"/>
      <c r="J75" s="79"/>
      <c r="K75" s="106">
        <f>K76</f>
        <v>0</v>
      </c>
      <c r="L75" s="106">
        <f t="shared" ref="L75:M75" si="29">L76</f>
        <v>0</v>
      </c>
      <c r="M75" s="106">
        <f t="shared" si="29"/>
        <v>0</v>
      </c>
      <c r="N75" s="96"/>
      <c r="O75" s="97"/>
      <c r="P75" s="97"/>
      <c r="Q75" s="97"/>
    </row>
    <row r="76" spans="1:17" ht="308.45" customHeight="1">
      <c r="A76" s="20"/>
      <c r="B76" s="73"/>
      <c r="C76" s="82"/>
      <c r="D76" s="55"/>
      <c r="E76" s="31"/>
      <c r="F76" s="31"/>
      <c r="G76" s="59" t="s">
        <v>104</v>
      </c>
      <c r="H76" s="39" t="s">
        <v>55</v>
      </c>
      <c r="I76" s="39" t="s">
        <v>65</v>
      </c>
      <c r="J76" s="36">
        <v>810</v>
      </c>
      <c r="K76" s="77">
        <f>4190.2-4190.2</f>
        <v>0</v>
      </c>
      <c r="L76" s="77">
        <v>0</v>
      </c>
      <c r="M76" s="77">
        <v>0</v>
      </c>
      <c r="N76" s="96">
        <v>4190.2</v>
      </c>
      <c r="O76" s="97">
        <v>0</v>
      </c>
      <c r="P76" s="97">
        <v>0</v>
      </c>
      <c r="Q76" s="97"/>
    </row>
    <row r="77" spans="1:17" ht="74.45" customHeight="1">
      <c r="A77" s="20">
        <v>16</v>
      </c>
      <c r="B77" s="73" t="s">
        <v>116</v>
      </c>
      <c r="C77" s="23" t="s">
        <v>51</v>
      </c>
      <c r="D77" s="85">
        <f>K77</f>
        <v>2169.6000000000004</v>
      </c>
      <c r="E77" s="85">
        <f t="shared" ref="E77:F77" si="30">L77</f>
        <v>2190.5</v>
      </c>
      <c r="F77" s="85">
        <f t="shared" si="30"/>
        <v>2274.5</v>
      </c>
      <c r="G77" s="35"/>
      <c r="H77" s="36"/>
      <c r="I77" s="39"/>
      <c r="J77" s="36"/>
      <c r="K77" s="106">
        <f>K78+K79</f>
        <v>2169.6000000000004</v>
      </c>
      <c r="L77" s="106">
        <f t="shared" ref="L77:M77" si="31">L78+L79</f>
        <v>2190.5</v>
      </c>
      <c r="M77" s="106">
        <f t="shared" si="31"/>
        <v>2274.5</v>
      </c>
      <c r="N77" s="96">
        <v>2169.6</v>
      </c>
      <c r="O77" s="97">
        <v>2190.5</v>
      </c>
      <c r="P77" s="97">
        <v>2274.5</v>
      </c>
      <c r="Q77" s="97"/>
    </row>
    <row r="78" spans="1:17" ht="384.6" customHeight="1">
      <c r="A78" s="20"/>
      <c r="B78" s="22"/>
      <c r="C78" s="23"/>
      <c r="D78" s="37"/>
      <c r="E78" s="31"/>
      <c r="F78" s="31"/>
      <c r="G78" s="72" t="s">
        <v>105</v>
      </c>
      <c r="H78" s="39" t="s">
        <v>55</v>
      </c>
      <c r="I78" s="39" t="s">
        <v>70</v>
      </c>
      <c r="J78" s="36">
        <v>120</v>
      </c>
      <c r="K78" s="77">
        <v>2080.8000000000002</v>
      </c>
      <c r="L78" s="77">
        <v>2101.6999999999998</v>
      </c>
      <c r="M78" s="77">
        <v>2185.6999999999998</v>
      </c>
      <c r="N78" s="96"/>
      <c r="O78" s="97"/>
      <c r="P78" s="97"/>
      <c r="Q78" s="97"/>
    </row>
    <row r="79" spans="1:17">
      <c r="A79" s="20"/>
      <c r="B79" s="22"/>
      <c r="C79" s="23"/>
      <c r="D79" s="55"/>
      <c r="E79" s="31"/>
      <c r="F79" s="31"/>
      <c r="G79" s="35"/>
      <c r="H79" s="39" t="s">
        <v>55</v>
      </c>
      <c r="I79" s="39" t="s">
        <v>70</v>
      </c>
      <c r="J79" s="36">
        <v>240</v>
      </c>
      <c r="K79" s="77">
        <v>88.8</v>
      </c>
      <c r="L79" s="77">
        <v>88.8</v>
      </c>
      <c r="M79" s="77">
        <v>88.8</v>
      </c>
      <c r="N79" s="96"/>
      <c r="O79" s="97"/>
      <c r="P79" s="97"/>
      <c r="Q79" s="97"/>
    </row>
    <row r="80" spans="1:17" ht="63.75">
      <c r="A80" s="20">
        <v>17</v>
      </c>
      <c r="B80" s="73" t="s">
        <v>116</v>
      </c>
      <c r="C80" s="23" t="s">
        <v>17</v>
      </c>
      <c r="D80" s="34">
        <f>K80</f>
        <v>717.8</v>
      </c>
      <c r="E80" s="85">
        <f t="shared" ref="E80:F80" si="32">L80</f>
        <v>724.69999999999993</v>
      </c>
      <c r="F80" s="85">
        <f t="shared" si="32"/>
        <v>752.4</v>
      </c>
      <c r="G80" s="35"/>
      <c r="H80" s="36"/>
      <c r="I80" s="39"/>
      <c r="J80" s="36"/>
      <c r="K80" s="106">
        <f>K81+K82</f>
        <v>717.8</v>
      </c>
      <c r="L80" s="106">
        <f t="shared" ref="L80:M80" si="33">L81+L82</f>
        <v>724.69999999999993</v>
      </c>
      <c r="M80" s="106">
        <f t="shared" si="33"/>
        <v>752.4</v>
      </c>
      <c r="N80" s="96"/>
      <c r="O80" s="97"/>
      <c r="P80" s="97"/>
      <c r="Q80" s="97"/>
    </row>
    <row r="81" spans="1:17" ht="133.9" customHeight="1">
      <c r="A81" s="20"/>
      <c r="B81" s="22"/>
      <c r="C81" s="23"/>
      <c r="D81" s="37"/>
      <c r="E81" s="31"/>
      <c r="F81" s="31"/>
      <c r="G81" s="81" t="s">
        <v>48</v>
      </c>
      <c r="H81" s="39" t="s">
        <v>56</v>
      </c>
      <c r="I81" s="80" t="s">
        <v>30</v>
      </c>
      <c r="J81" s="36">
        <v>120</v>
      </c>
      <c r="K81" s="79">
        <v>687.4</v>
      </c>
      <c r="L81" s="79">
        <v>694.3</v>
      </c>
      <c r="M81" s="77">
        <v>722</v>
      </c>
      <c r="N81" s="96">
        <v>717.8</v>
      </c>
      <c r="O81" s="97">
        <v>724.7</v>
      </c>
      <c r="P81" s="97">
        <v>752.4</v>
      </c>
      <c r="Q81" s="97"/>
    </row>
    <row r="82" spans="1:17">
      <c r="A82" s="20"/>
      <c r="B82" s="22"/>
      <c r="C82" s="23"/>
      <c r="D82" s="55"/>
      <c r="E82" s="31"/>
      <c r="F82" s="31"/>
      <c r="G82" s="35"/>
      <c r="H82" s="39" t="s">
        <v>56</v>
      </c>
      <c r="I82" s="39" t="s">
        <v>30</v>
      </c>
      <c r="J82" s="36">
        <v>240</v>
      </c>
      <c r="K82" s="79">
        <v>30.4</v>
      </c>
      <c r="L82" s="79">
        <v>30.4</v>
      </c>
      <c r="M82" s="79">
        <v>30.4</v>
      </c>
      <c r="N82" s="96"/>
      <c r="O82" s="97"/>
      <c r="P82" s="97"/>
      <c r="Q82" s="97"/>
    </row>
    <row r="83" spans="1:17" ht="63.75">
      <c r="A83" s="20">
        <v>18</v>
      </c>
      <c r="B83" s="73" t="s">
        <v>116</v>
      </c>
      <c r="C83" s="23" t="s">
        <v>17</v>
      </c>
      <c r="D83" s="85">
        <f>K83</f>
        <v>707.4</v>
      </c>
      <c r="E83" s="85">
        <f t="shared" ref="E83:F83" si="34">L83</f>
        <v>714.3</v>
      </c>
      <c r="F83" s="85">
        <f t="shared" si="34"/>
        <v>742</v>
      </c>
      <c r="G83" s="35"/>
      <c r="H83" s="39"/>
      <c r="I83" s="39"/>
      <c r="J83" s="36"/>
      <c r="K83" s="106">
        <f>K84+K85</f>
        <v>707.4</v>
      </c>
      <c r="L83" s="106">
        <f t="shared" ref="L83:M83" si="35">L84+L85</f>
        <v>714.3</v>
      </c>
      <c r="M83" s="106">
        <f t="shared" si="35"/>
        <v>742</v>
      </c>
      <c r="N83" s="96"/>
      <c r="O83" s="97"/>
      <c r="P83" s="97"/>
      <c r="Q83" s="97"/>
    </row>
    <row r="84" spans="1:17" ht="166.9" customHeight="1">
      <c r="A84" s="20"/>
      <c r="B84" s="22"/>
      <c r="C84" s="23"/>
      <c r="D84" s="37"/>
      <c r="E84" s="31"/>
      <c r="F84" s="31"/>
      <c r="G84" s="81" t="s">
        <v>49</v>
      </c>
      <c r="H84" s="39" t="s">
        <v>56</v>
      </c>
      <c r="I84" s="39" t="s">
        <v>31</v>
      </c>
      <c r="J84" s="36">
        <v>120</v>
      </c>
      <c r="K84" s="79">
        <v>687.4</v>
      </c>
      <c r="L84" s="79">
        <v>694.3</v>
      </c>
      <c r="M84" s="77">
        <v>722</v>
      </c>
      <c r="N84" s="96">
        <v>707.4</v>
      </c>
      <c r="O84" s="97">
        <v>714.3</v>
      </c>
      <c r="P84" s="97">
        <v>742</v>
      </c>
      <c r="Q84" s="97"/>
    </row>
    <row r="85" spans="1:17">
      <c r="A85" s="20"/>
      <c r="B85" s="22"/>
      <c r="C85" s="23"/>
      <c r="D85" s="55"/>
      <c r="E85" s="31"/>
      <c r="F85" s="31"/>
      <c r="G85" s="35"/>
      <c r="H85" s="39" t="s">
        <v>56</v>
      </c>
      <c r="I85" s="39" t="s">
        <v>31</v>
      </c>
      <c r="J85" s="36">
        <v>240</v>
      </c>
      <c r="K85" s="77">
        <v>20</v>
      </c>
      <c r="L85" s="77">
        <v>20</v>
      </c>
      <c r="M85" s="77">
        <v>20</v>
      </c>
      <c r="N85" s="96"/>
      <c r="O85" s="97"/>
      <c r="P85" s="97"/>
      <c r="Q85" s="97"/>
    </row>
    <row r="86" spans="1:17" ht="76.900000000000006" customHeight="1">
      <c r="A86" s="20">
        <v>19</v>
      </c>
      <c r="B86" s="73" t="s">
        <v>116</v>
      </c>
      <c r="C86" s="23" t="s">
        <v>17</v>
      </c>
      <c r="D86" s="85">
        <f>K86</f>
        <v>413.1</v>
      </c>
      <c r="E86" s="85">
        <f t="shared" ref="E86:F86" si="36">L86</f>
        <v>429.6</v>
      </c>
      <c r="F86" s="85">
        <f t="shared" si="36"/>
        <v>446.7</v>
      </c>
      <c r="G86" s="35"/>
      <c r="H86" s="39"/>
      <c r="I86" s="39"/>
      <c r="J86" s="36"/>
      <c r="K86" s="106">
        <f>K87+K88</f>
        <v>413.1</v>
      </c>
      <c r="L86" s="106">
        <f t="shared" ref="L86:M86" si="37">L87+L88</f>
        <v>429.6</v>
      </c>
      <c r="M86" s="106">
        <f t="shared" si="37"/>
        <v>446.7</v>
      </c>
      <c r="N86" s="96">
        <v>413.1</v>
      </c>
      <c r="O86" s="97">
        <v>429.6</v>
      </c>
      <c r="P86" s="97">
        <v>446.7</v>
      </c>
      <c r="Q86" s="97"/>
    </row>
    <row r="87" spans="1:17" ht="153">
      <c r="A87" s="20"/>
      <c r="B87" s="22"/>
      <c r="C87" s="23"/>
      <c r="D87" s="55"/>
      <c r="E87" s="31"/>
      <c r="F87" s="31"/>
      <c r="G87" s="42" t="s">
        <v>24</v>
      </c>
      <c r="H87" s="36">
        <v>1003</v>
      </c>
      <c r="I87" s="80" t="s">
        <v>42</v>
      </c>
      <c r="J87" s="36">
        <v>240</v>
      </c>
      <c r="K87" s="77">
        <v>4.0999999999999996</v>
      </c>
      <c r="L87" s="77">
        <v>4.3</v>
      </c>
      <c r="M87" s="77">
        <v>4.5</v>
      </c>
      <c r="N87" s="96"/>
      <c r="O87" s="97"/>
      <c r="P87" s="97"/>
      <c r="Q87" s="97"/>
    </row>
    <row r="88" spans="1:17">
      <c r="A88" s="20"/>
      <c r="B88" s="22"/>
      <c r="C88" s="23"/>
      <c r="D88" s="37"/>
      <c r="E88" s="31"/>
      <c r="F88" s="31"/>
      <c r="G88" s="35"/>
      <c r="H88" s="36">
        <v>1003</v>
      </c>
      <c r="I88" s="39" t="s">
        <v>42</v>
      </c>
      <c r="J88" s="36">
        <v>320</v>
      </c>
      <c r="K88" s="77">
        <v>409</v>
      </c>
      <c r="L88" s="77">
        <v>425.3</v>
      </c>
      <c r="M88" s="77">
        <v>442.2</v>
      </c>
      <c r="N88" s="96"/>
      <c r="O88" s="97"/>
      <c r="P88" s="97"/>
      <c r="Q88" s="97"/>
    </row>
    <row r="89" spans="1:17" ht="77.45" customHeight="1">
      <c r="A89" s="20">
        <v>20</v>
      </c>
      <c r="B89" s="73" t="s">
        <v>116</v>
      </c>
      <c r="C89" s="23" t="s">
        <v>17</v>
      </c>
      <c r="D89" s="34">
        <f>K89</f>
        <v>8292.6</v>
      </c>
      <c r="E89" s="34">
        <f t="shared" ref="E89:F89" si="38">L89</f>
        <v>8616</v>
      </c>
      <c r="F89" s="34">
        <f t="shared" si="38"/>
        <v>8952.9</v>
      </c>
      <c r="G89" s="35"/>
      <c r="H89" s="36"/>
      <c r="I89" s="39"/>
      <c r="J89" s="36"/>
      <c r="K89" s="106">
        <f>K90+K91</f>
        <v>8292.6</v>
      </c>
      <c r="L89" s="106">
        <f t="shared" ref="L89:M89" si="39">L90+L91</f>
        <v>8616</v>
      </c>
      <c r="M89" s="106">
        <f t="shared" si="39"/>
        <v>8952.9</v>
      </c>
      <c r="N89" s="96">
        <v>8292.6</v>
      </c>
      <c r="O89" s="97">
        <v>8616</v>
      </c>
      <c r="P89" s="97">
        <v>8952.9</v>
      </c>
      <c r="Q89" s="97"/>
    </row>
    <row r="90" spans="1:17" ht="213" customHeight="1">
      <c r="A90" s="20"/>
      <c r="B90" s="22"/>
      <c r="C90" s="23"/>
      <c r="D90" s="37"/>
      <c r="E90" s="36"/>
      <c r="F90" s="36"/>
      <c r="G90" s="46" t="s">
        <v>67</v>
      </c>
      <c r="H90" s="36">
        <v>1003</v>
      </c>
      <c r="I90" s="39" t="s">
        <v>66</v>
      </c>
      <c r="J90" s="36">
        <v>240</v>
      </c>
      <c r="K90" s="77">
        <v>112</v>
      </c>
      <c r="L90" s="77">
        <v>116</v>
      </c>
      <c r="M90" s="77">
        <v>120</v>
      </c>
      <c r="N90" s="96"/>
      <c r="O90" s="97"/>
      <c r="P90" s="97"/>
      <c r="Q90" s="97"/>
    </row>
    <row r="91" spans="1:17">
      <c r="A91" s="20"/>
      <c r="B91" s="22"/>
      <c r="C91" s="23"/>
      <c r="D91" s="55"/>
      <c r="E91" s="31"/>
      <c r="F91" s="31"/>
      <c r="G91" s="35"/>
      <c r="H91" s="36">
        <v>1003</v>
      </c>
      <c r="I91" s="39" t="s">
        <v>66</v>
      </c>
      <c r="J91" s="36">
        <v>320</v>
      </c>
      <c r="K91" s="77">
        <v>8180.6</v>
      </c>
      <c r="L91" s="77">
        <v>8500</v>
      </c>
      <c r="M91" s="77">
        <v>8832.9</v>
      </c>
      <c r="N91" s="96"/>
      <c r="O91" s="97"/>
      <c r="P91" s="97"/>
      <c r="Q91" s="97"/>
    </row>
    <row r="92" spans="1:17" ht="63.75">
      <c r="A92" s="20">
        <v>21</v>
      </c>
      <c r="B92" s="73" t="s">
        <v>116</v>
      </c>
      <c r="C92" s="23" t="s">
        <v>17</v>
      </c>
      <c r="D92" s="34">
        <f>K92</f>
        <v>11707.5</v>
      </c>
      <c r="E92" s="34">
        <f t="shared" ref="E92:F92" si="40">L92</f>
        <v>12175.8</v>
      </c>
      <c r="F92" s="34">
        <f t="shared" si="40"/>
        <v>12662.8</v>
      </c>
      <c r="G92" s="35"/>
      <c r="H92" s="36"/>
      <c r="I92" s="39"/>
      <c r="J92" s="36"/>
      <c r="K92" s="106">
        <f>K93+K94</f>
        <v>11707.5</v>
      </c>
      <c r="L92" s="106">
        <f t="shared" ref="L92:M92" si="41">L93+L94</f>
        <v>12175.8</v>
      </c>
      <c r="M92" s="106">
        <f t="shared" si="41"/>
        <v>12662.8</v>
      </c>
      <c r="N92" s="96">
        <v>11707.5</v>
      </c>
      <c r="O92" s="97">
        <v>12175.8</v>
      </c>
      <c r="P92" s="97">
        <v>12662.8</v>
      </c>
      <c r="Q92" s="97"/>
    </row>
    <row r="93" spans="1:17" ht="267.75">
      <c r="A93" s="20"/>
      <c r="B93" s="22"/>
      <c r="C93" s="23"/>
      <c r="D93" s="37"/>
      <c r="E93" s="34"/>
      <c r="F93" s="34"/>
      <c r="G93" s="81" t="s">
        <v>106</v>
      </c>
      <c r="H93" s="39" t="s">
        <v>54</v>
      </c>
      <c r="I93" s="80" t="s">
        <v>38</v>
      </c>
      <c r="J93" s="36">
        <v>320</v>
      </c>
      <c r="K93" s="77">
        <v>11704.5</v>
      </c>
      <c r="L93" s="77">
        <v>12172.8</v>
      </c>
      <c r="M93" s="77">
        <v>12659.8</v>
      </c>
      <c r="N93" s="96"/>
      <c r="O93" s="97"/>
      <c r="P93" s="97"/>
      <c r="Q93" s="97"/>
    </row>
    <row r="94" spans="1:17">
      <c r="A94" s="20"/>
      <c r="B94" s="22"/>
      <c r="C94" s="23"/>
      <c r="D94" s="37"/>
      <c r="E94" s="34"/>
      <c r="F94" s="34"/>
      <c r="G94" s="38"/>
      <c r="H94" s="39" t="s">
        <v>54</v>
      </c>
      <c r="I94" s="39" t="s">
        <v>38</v>
      </c>
      <c r="J94" s="36">
        <v>240</v>
      </c>
      <c r="K94" s="77">
        <v>3</v>
      </c>
      <c r="L94" s="77">
        <v>3</v>
      </c>
      <c r="M94" s="77">
        <v>3</v>
      </c>
      <c r="N94" s="96"/>
      <c r="O94" s="97"/>
      <c r="P94" s="97"/>
      <c r="Q94" s="97"/>
    </row>
    <row r="95" spans="1:17" ht="80.45" customHeight="1">
      <c r="A95" s="20">
        <v>22</v>
      </c>
      <c r="B95" s="73" t="s">
        <v>116</v>
      </c>
      <c r="C95" s="82" t="s">
        <v>17</v>
      </c>
      <c r="D95" s="34">
        <f>K95</f>
        <v>20791.7</v>
      </c>
      <c r="E95" s="34">
        <f t="shared" ref="E95:F95" si="42">L95</f>
        <v>21683.5</v>
      </c>
      <c r="F95" s="34">
        <f t="shared" si="42"/>
        <v>22563.599999999999</v>
      </c>
      <c r="G95" s="35"/>
      <c r="H95" s="36"/>
      <c r="I95" s="39"/>
      <c r="J95" s="36"/>
      <c r="K95" s="106">
        <f>K96+K97</f>
        <v>20791.7</v>
      </c>
      <c r="L95" s="106">
        <f t="shared" ref="L95:M95" si="43">L96+L97</f>
        <v>21683.5</v>
      </c>
      <c r="M95" s="106">
        <f t="shared" si="43"/>
        <v>22563.599999999999</v>
      </c>
      <c r="N95" s="96">
        <v>20791.7</v>
      </c>
      <c r="O95" s="97">
        <v>21683.5</v>
      </c>
      <c r="P95" s="97">
        <v>22563.599999999999</v>
      </c>
      <c r="Q95" s="97"/>
    </row>
    <row r="96" spans="1:17" ht="123.6" customHeight="1">
      <c r="A96" s="20"/>
      <c r="B96" s="22"/>
      <c r="C96" s="23"/>
      <c r="D96" s="37"/>
      <c r="E96" s="34"/>
      <c r="F96" s="34"/>
      <c r="G96" s="42" t="s">
        <v>107</v>
      </c>
      <c r="H96" s="36">
        <v>1004</v>
      </c>
      <c r="I96" s="39" t="s">
        <v>44</v>
      </c>
      <c r="J96" s="36">
        <v>240</v>
      </c>
      <c r="K96" s="77">
        <v>6</v>
      </c>
      <c r="L96" s="77">
        <v>7</v>
      </c>
      <c r="M96" s="77">
        <v>8</v>
      </c>
      <c r="N96" s="96"/>
      <c r="O96" s="97"/>
      <c r="P96" s="97"/>
      <c r="Q96" s="97"/>
    </row>
    <row r="97" spans="1:135" ht="27.75" customHeight="1">
      <c r="A97" s="20"/>
      <c r="B97" s="22"/>
      <c r="C97" s="23"/>
      <c r="D97" s="55"/>
      <c r="E97" s="34"/>
      <c r="F97" s="34"/>
      <c r="G97" s="35"/>
      <c r="H97" s="36">
        <v>1004</v>
      </c>
      <c r="I97" s="39" t="s">
        <v>44</v>
      </c>
      <c r="J97" s="36">
        <v>320</v>
      </c>
      <c r="K97" s="77">
        <v>20785.7</v>
      </c>
      <c r="L97" s="77">
        <v>21676.5</v>
      </c>
      <c r="M97" s="77">
        <v>22555.599999999999</v>
      </c>
      <c r="N97" s="96"/>
      <c r="O97" s="97"/>
      <c r="P97" s="97"/>
      <c r="Q97" s="97"/>
    </row>
    <row r="98" spans="1:135" s="15" customFormat="1" ht="74.45" customHeight="1">
      <c r="A98" s="20">
        <v>23</v>
      </c>
      <c r="B98" s="73" t="s">
        <v>116</v>
      </c>
      <c r="C98" s="82" t="s">
        <v>17</v>
      </c>
      <c r="D98" s="34">
        <f>K98</f>
        <v>0.3</v>
      </c>
      <c r="E98" s="85">
        <f t="shared" ref="E98:F98" si="44">L98</f>
        <v>0.3</v>
      </c>
      <c r="F98" s="85">
        <f t="shared" si="44"/>
        <v>0.3</v>
      </c>
      <c r="G98" s="35"/>
      <c r="H98" s="36"/>
      <c r="I98" s="39"/>
      <c r="J98" s="36"/>
      <c r="K98" s="106">
        <f>K99</f>
        <v>0.3</v>
      </c>
      <c r="L98" s="106">
        <f t="shared" ref="L98:M98" si="45">L99</f>
        <v>0.3</v>
      </c>
      <c r="M98" s="106">
        <f t="shared" si="45"/>
        <v>0.3</v>
      </c>
      <c r="N98" s="96"/>
      <c r="O98" s="97"/>
      <c r="P98" s="97"/>
      <c r="Q98" s="97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</row>
    <row r="99" spans="1:135" s="15" customFormat="1" ht="242.25">
      <c r="A99" s="20"/>
      <c r="B99" s="16"/>
      <c r="C99" s="23"/>
      <c r="D99" s="37"/>
      <c r="E99" s="40"/>
      <c r="F99" s="68"/>
      <c r="G99" s="81" t="s">
        <v>108</v>
      </c>
      <c r="H99" s="39" t="s">
        <v>56</v>
      </c>
      <c r="I99" s="39" t="s">
        <v>29</v>
      </c>
      <c r="J99" s="36">
        <v>240</v>
      </c>
      <c r="K99" s="77">
        <v>0.3</v>
      </c>
      <c r="L99" s="77">
        <v>0.3</v>
      </c>
      <c r="M99" s="77">
        <v>0.3</v>
      </c>
      <c r="N99" s="96">
        <v>0.3</v>
      </c>
      <c r="O99" s="97">
        <v>0.3</v>
      </c>
      <c r="P99" s="97">
        <v>0.3</v>
      </c>
      <c r="Q99" s="97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</row>
    <row r="100" spans="1:135" ht="79.900000000000006" customHeight="1">
      <c r="A100" s="20">
        <v>24</v>
      </c>
      <c r="B100" s="73" t="s">
        <v>116</v>
      </c>
      <c r="C100" s="23" t="s">
        <v>17</v>
      </c>
      <c r="D100" s="34">
        <f>K100</f>
        <v>2991.4</v>
      </c>
      <c r="E100" s="34">
        <f t="shared" ref="E100:F100" si="46">L100</f>
        <v>3935.2</v>
      </c>
      <c r="F100" s="34">
        <f t="shared" si="46"/>
        <v>4093.2</v>
      </c>
      <c r="G100" s="35"/>
      <c r="H100" s="36"/>
      <c r="I100" s="39"/>
      <c r="J100" s="36"/>
      <c r="K100" s="106">
        <f>K101+K102</f>
        <v>2991.4</v>
      </c>
      <c r="L100" s="106">
        <f t="shared" ref="L100:M100" si="47">L101+L102</f>
        <v>3935.2</v>
      </c>
      <c r="M100" s="106">
        <f t="shared" si="47"/>
        <v>4093.2</v>
      </c>
      <c r="N100" s="96">
        <v>3782.8</v>
      </c>
      <c r="O100" s="97">
        <v>3935.2</v>
      </c>
      <c r="P100" s="97">
        <v>4093.2</v>
      </c>
      <c r="Q100" s="97"/>
    </row>
    <row r="101" spans="1:135" ht="229.5">
      <c r="A101" s="20"/>
      <c r="B101" s="22"/>
      <c r="C101" s="23"/>
      <c r="D101" s="37"/>
      <c r="E101" s="34"/>
      <c r="F101" s="34"/>
      <c r="G101" s="38" t="s">
        <v>46</v>
      </c>
      <c r="H101" s="36">
        <v>1004</v>
      </c>
      <c r="I101" s="80" t="s">
        <v>89</v>
      </c>
      <c r="J101" s="36">
        <v>240</v>
      </c>
      <c r="K101" s="77">
        <v>26.4</v>
      </c>
      <c r="L101" s="77">
        <v>39</v>
      </c>
      <c r="M101" s="77">
        <v>40</v>
      </c>
      <c r="N101" s="96"/>
      <c r="O101" s="97"/>
      <c r="P101" s="97"/>
      <c r="Q101" s="97"/>
    </row>
    <row r="102" spans="1:135">
      <c r="A102" s="20"/>
      <c r="B102" s="22"/>
      <c r="C102" s="23"/>
      <c r="D102" s="37"/>
      <c r="E102" s="34"/>
      <c r="F102" s="34"/>
      <c r="G102" s="35"/>
      <c r="H102" s="36">
        <v>1004</v>
      </c>
      <c r="I102" s="80" t="s">
        <v>89</v>
      </c>
      <c r="J102" s="36">
        <v>320</v>
      </c>
      <c r="K102" s="77">
        <v>2965</v>
      </c>
      <c r="L102" s="77">
        <v>3896.2</v>
      </c>
      <c r="M102" s="77">
        <v>4053.2</v>
      </c>
      <c r="N102" s="96"/>
      <c r="O102" s="97"/>
      <c r="P102" s="97"/>
      <c r="Q102" s="97"/>
    </row>
    <row r="103" spans="1:135" ht="76.900000000000006" customHeight="1">
      <c r="A103" s="20">
        <v>25</v>
      </c>
      <c r="B103" s="73" t="s">
        <v>116</v>
      </c>
      <c r="C103" s="23" t="s">
        <v>17</v>
      </c>
      <c r="D103" s="34">
        <f>K103</f>
        <v>5147.8</v>
      </c>
      <c r="E103" s="34">
        <f t="shared" ref="E103:F103" si="48">L103</f>
        <v>7520.2</v>
      </c>
      <c r="F103" s="34">
        <f t="shared" si="48"/>
        <v>7821.1</v>
      </c>
      <c r="G103" s="38"/>
      <c r="H103" s="36"/>
      <c r="I103" s="39"/>
      <c r="J103" s="36"/>
      <c r="K103" s="106">
        <f>K104+K105</f>
        <v>5147.8</v>
      </c>
      <c r="L103" s="106">
        <f t="shared" ref="L103:M103" si="49">L104+L105</f>
        <v>7520.2</v>
      </c>
      <c r="M103" s="106">
        <f t="shared" si="49"/>
        <v>7821.1</v>
      </c>
      <c r="N103" s="96">
        <v>7230.9</v>
      </c>
      <c r="O103" s="97">
        <v>7520.2</v>
      </c>
      <c r="P103" s="97">
        <v>7821.1</v>
      </c>
      <c r="Q103" s="97"/>
    </row>
    <row r="104" spans="1:135" ht="267.60000000000002" customHeight="1">
      <c r="A104" s="20"/>
      <c r="B104" s="22"/>
      <c r="C104" s="23"/>
      <c r="D104" s="37"/>
      <c r="E104" s="34"/>
      <c r="F104" s="34"/>
      <c r="G104" s="59" t="s">
        <v>25</v>
      </c>
      <c r="H104" s="36">
        <v>1004</v>
      </c>
      <c r="I104" s="80" t="s">
        <v>88</v>
      </c>
      <c r="J104" s="36">
        <v>240</v>
      </c>
      <c r="K104" s="77">
        <v>19.8</v>
      </c>
      <c r="L104" s="77">
        <v>40.5</v>
      </c>
      <c r="M104" s="77">
        <v>41.3</v>
      </c>
      <c r="N104" s="96"/>
      <c r="O104" s="97"/>
      <c r="P104" s="97"/>
      <c r="Q104" s="97"/>
    </row>
    <row r="105" spans="1:135" ht="24" customHeight="1">
      <c r="A105" s="20"/>
      <c r="B105" s="22"/>
      <c r="C105" s="23"/>
      <c r="D105" s="37"/>
      <c r="E105" s="34"/>
      <c r="F105" s="34"/>
      <c r="G105" s="59"/>
      <c r="H105" s="36">
        <v>1004</v>
      </c>
      <c r="I105" s="80" t="s">
        <v>88</v>
      </c>
      <c r="J105" s="36">
        <v>320</v>
      </c>
      <c r="K105" s="77">
        <v>5128</v>
      </c>
      <c r="L105" s="77">
        <v>7479.7</v>
      </c>
      <c r="M105" s="77">
        <v>7779.8</v>
      </c>
      <c r="N105" s="96"/>
      <c r="O105" s="97"/>
      <c r="P105" s="97"/>
      <c r="Q105" s="97"/>
    </row>
    <row r="106" spans="1:135" ht="21.6" customHeight="1">
      <c r="A106" s="20">
        <v>26</v>
      </c>
      <c r="B106" s="94"/>
      <c r="C106" s="23"/>
      <c r="D106" s="34">
        <f>K106</f>
        <v>7757</v>
      </c>
      <c r="E106" s="34">
        <f t="shared" ref="E106:F106" si="50">L106</f>
        <v>2637.7</v>
      </c>
      <c r="F106" s="34">
        <f t="shared" si="50"/>
        <v>0</v>
      </c>
      <c r="G106" s="35"/>
      <c r="H106" s="36"/>
      <c r="I106" s="39"/>
      <c r="J106" s="36"/>
      <c r="K106" s="106">
        <f>K107+K108</f>
        <v>7757</v>
      </c>
      <c r="L106" s="106">
        <f t="shared" ref="L106:M106" si="51">L107+L108</f>
        <v>2637.7</v>
      </c>
      <c r="M106" s="106">
        <f t="shared" si="51"/>
        <v>0</v>
      </c>
      <c r="N106" s="96"/>
      <c r="O106" s="97"/>
      <c r="P106" s="97"/>
      <c r="Q106" s="97"/>
    </row>
    <row r="107" spans="1:135" ht="330" customHeight="1">
      <c r="A107" s="20"/>
      <c r="B107" s="73" t="s">
        <v>116</v>
      </c>
      <c r="C107" s="23" t="s">
        <v>17</v>
      </c>
      <c r="D107" s="37"/>
      <c r="E107" s="34"/>
      <c r="F107" s="34"/>
      <c r="G107" s="44" t="s">
        <v>109</v>
      </c>
      <c r="H107" s="36">
        <v>1004</v>
      </c>
      <c r="I107" s="80" t="s">
        <v>90</v>
      </c>
      <c r="J107" s="36">
        <v>240</v>
      </c>
      <c r="K107" s="77">
        <v>53.5</v>
      </c>
      <c r="L107" s="77">
        <v>39</v>
      </c>
      <c r="M107" s="77">
        <v>0</v>
      </c>
      <c r="N107" s="96">
        <v>115.5</v>
      </c>
      <c r="O107" s="97">
        <v>39</v>
      </c>
      <c r="P107" s="97">
        <v>0</v>
      </c>
      <c r="Q107" s="97"/>
    </row>
    <row r="108" spans="1:135" ht="211.9" customHeight="1">
      <c r="A108" s="20"/>
      <c r="B108" s="73" t="s">
        <v>123</v>
      </c>
      <c r="C108" s="23" t="s">
        <v>18</v>
      </c>
      <c r="D108" s="37"/>
      <c r="E108" s="34"/>
      <c r="F108" s="34"/>
      <c r="G108" s="59" t="s">
        <v>110</v>
      </c>
      <c r="H108" s="36">
        <v>1004</v>
      </c>
      <c r="I108" s="39" t="s">
        <v>27</v>
      </c>
      <c r="J108" s="36">
        <v>310</v>
      </c>
      <c r="K108" s="77">
        <v>7703.5</v>
      </c>
      <c r="L108" s="77">
        <v>2598.6999999999998</v>
      </c>
      <c r="M108" s="77">
        <v>0</v>
      </c>
      <c r="N108" s="96">
        <v>7703.5</v>
      </c>
      <c r="O108" s="97">
        <v>2598.6999999999998</v>
      </c>
      <c r="P108" s="97">
        <v>0</v>
      </c>
      <c r="Q108" s="97"/>
    </row>
    <row r="109" spans="1:135" ht="75" customHeight="1">
      <c r="A109" s="20">
        <v>27</v>
      </c>
      <c r="B109" s="73" t="s">
        <v>116</v>
      </c>
      <c r="C109" s="23" t="s">
        <v>17</v>
      </c>
      <c r="D109" s="34">
        <f>K109</f>
        <v>30</v>
      </c>
      <c r="E109" s="85">
        <f t="shared" ref="E109:F109" si="52">L109</f>
        <v>30</v>
      </c>
      <c r="F109" s="85">
        <f t="shared" si="52"/>
        <v>30</v>
      </c>
      <c r="G109" s="35"/>
      <c r="H109" s="36"/>
      <c r="I109" s="39"/>
      <c r="J109" s="36"/>
      <c r="K109" s="84">
        <f>K110</f>
        <v>30</v>
      </c>
      <c r="L109" s="84">
        <f t="shared" ref="L109:M109" si="53">L110</f>
        <v>30</v>
      </c>
      <c r="M109" s="84">
        <f t="shared" si="53"/>
        <v>30</v>
      </c>
      <c r="N109" s="96"/>
      <c r="O109" s="97"/>
      <c r="P109" s="97"/>
      <c r="Q109" s="97"/>
    </row>
    <row r="110" spans="1:135" ht="243.6" customHeight="1">
      <c r="A110" s="20"/>
      <c r="B110" s="22"/>
      <c r="C110" s="23"/>
      <c r="D110" s="37"/>
      <c r="E110" s="34"/>
      <c r="F110" s="34"/>
      <c r="G110" s="81" t="s">
        <v>52</v>
      </c>
      <c r="H110" s="36">
        <v>1004</v>
      </c>
      <c r="I110" s="39" t="s">
        <v>36</v>
      </c>
      <c r="J110" s="36">
        <v>320</v>
      </c>
      <c r="K110" s="77">
        <v>30</v>
      </c>
      <c r="L110" s="77">
        <v>30</v>
      </c>
      <c r="M110" s="77">
        <v>30</v>
      </c>
      <c r="N110" s="96">
        <v>30</v>
      </c>
      <c r="O110" s="96">
        <v>30</v>
      </c>
      <c r="P110" s="96">
        <v>30</v>
      </c>
      <c r="Q110" s="97"/>
    </row>
    <row r="111" spans="1:135" ht="75.599999999999994" customHeight="1">
      <c r="A111" s="71">
        <v>28</v>
      </c>
      <c r="B111" s="78" t="s">
        <v>116</v>
      </c>
      <c r="C111" s="74" t="s">
        <v>17</v>
      </c>
      <c r="D111" s="34">
        <f>K111</f>
        <v>14524.6</v>
      </c>
      <c r="E111" s="85">
        <f t="shared" ref="E111:F111" si="54">L111</f>
        <v>15109.7</v>
      </c>
      <c r="F111" s="85">
        <f t="shared" si="54"/>
        <v>15708.6</v>
      </c>
      <c r="G111" s="72"/>
      <c r="H111" s="79"/>
      <c r="I111" s="80"/>
      <c r="J111" s="79"/>
      <c r="K111" s="106">
        <f>K112</f>
        <v>14524.6</v>
      </c>
      <c r="L111" s="106">
        <f t="shared" ref="L111:M111" si="55">L112</f>
        <v>15109.7</v>
      </c>
      <c r="M111" s="106">
        <f t="shared" si="55"/>
        <v>15708.6</v>
      </c>
      <c r="N111" s="96"/>
      <c r="O111" s="97"/>
      <c r="P111" s="97"/>
      <c r="Q111" s="97"/>
    </row>
    <row r="112" spans="1:135" ht="274.89999999999998" customHeight="1">
      <c r="A112" s="20"/>
      <c r="B112" s="17"/>
      <c r="C112" s="23"/>
      <c r="D112" s="37"/>
      <c r="E112" s="34"/>
      <c r="F112" s="34"/>
      <c r="G112" s="69" t="s">
        <v>111</v>
      </c>
      <c r="H112" s="36">
        <v>1004</v>
      </c>
      <c r="I112" s="39" t="s">
        <v>37</v>
      </c>
      <c r="J112" s="36">
        <v>320</v>
      </c>
      <c r="K112" s="77">
        <v>14524.6</v>
      </c>
      <c r="L112" s="77">
        <v>15109.7</v>
      </c>
      <c r="M112" s="77">
        <v>15708.6</v>
      </c>
      <c r="N112" s="96">
        <v>14524.6</v>
      </c>
      <c r="O112" s="97">
        <v>15109.7</v>
      </c>
      <c r="P112" s="97">
        <v>15708.6</v>
      </c>
      <c r="Q112" s="97"/>
    </row>
    <row r="113" spans="1:135" ht="75.599999999999994" customHeight="1">
      <c r="A113" s="20">
        <v>29</v>
      </c>
      <c r="B113" s="73" t="s">
        <v>116</v>
      </c>
      <c r="C113" s="23" t="s">
        <v>17</v>
      </c>
      <c r="D113" s="34">
        <f>K113</f>
        <v>6815.2</v>
      </c>
      <c r="E113" s="34">
        <f t="shared" ref="E113:F113" si="56">L113</f>
        <v>6747.8</v>
      </c>
      <c r="F113" s="34">
        <f t="shared" si="56"/>
        <v>6747.8</v>
      </c>
      <c r="G113" s="35"/>
      <c r="H113" s="36"/>
      <c r="I113" s="39"/>
      <c r="J113" s="36"/>
      <c r="K113" s="106">
        <f>K114+K115</f>
        <v>6815.2</v>
      </c>
      <c r="L113" s="106">
        <f t="shared" ref="L113:M113" si="57">L114+L115</f>
        <v>6747.8</v>
      </c>
      <c r="M113" s="106">
        <f t="shared" si="57"/>
        <v>6747.8</v>
      </c>
      <c r="N113" s="96"/>
      <c r="O113" s="97"/>
      <c r="P113" s="97"/>
      <c r="Q113" s="97"/>
    </row>
    <row r="114" spans="1:135" ht="228.6" customHeight="1">
      <c r="A114" s="20"/>
      <c r="B114" s="17"/>
      <c r="C114" s="23"/>
      <c r="D114" s="37"/>
      <c r="E114" s="40"/>
      <c r="F114" s="40"/>
      <c r="G114" s="43" t="s">
        <v>112</v>
      </c>
      <c r="H114" s="36">
        <v>1004</v>
      </c>
      <c r="I114" s="39" t="s">
        <v>35</v>
      </c>
      <c r="J114" s="36">
        <v>320</v>
      </c>
      <c r="K114" s="77">
        <f>6612.8+67.4</f>
        <v>6680.2</v>
      </c>
      <c r="L114" s="77">
        <v>6612.8</v>
      </c>
      <c r="M114" s="77">
        <v>6612.8</v>
      </c>
      <c r="N114" s="96">
        <v>6747.8</v>
      </c>
      <c r="O114" s="97">
        <v>6747.8</v>
      </c>
      <c r="P114" s="97">
        <v>6747.8</v>
      </c>
      <c r="Q114" s="97"/>
    </row>
    <row r="115" spans="1:135">
      <c r="A115" s="20"/>
      <c r="B115" s="22"/>
      <c r="C115" s="23"/>
      <c r="D115" s="37"/>
      <c r="E115" s="34"/>
      <c r="F115" s="34"/>
      <c r="G115" s="35"/>
      <c r="H115" s="36">
        <v>1004</v>
      </c>
      <c r="I115" s="39" t="s">
        <v>35</v>
      </c>
      <c r="J115" s="36">
        <v>240</v>
      </c>
      <c r="K115" s="77">
        <v>135</v>
      </c>
      <c r="L115" s="77">
        <v>135</v>
      </c>
      <c r="M115" s="77">
        <v>135</v>
      </c>
      <c r="N115" s="96"/>
      <c r="O115" s="97"/>
      <c r="P115" s="97"/>
      <c r="Q115" s="97"/>
    </row>
    <row r="116" spans="1:135" ht="130.15" customHeight="1">
      <c r="A116" s="20">
        <v>30</v>
      </c>
      <c r="B116" s="81" t="s">
        <v>124</v>
      </c>
      <c r="C116" s="101" t="s">
        <v>80</v>
      </c>
      <c r="D116" s="34">
        <f>K116</f>
        <v>26768.600000000002</v>
      </c>
      <c r="E116" s="34">
        <f t="shared" ref="E116:F116" si="58">L116</f>
        <v>6830.3</v>
      </c>
      <c r="F116" s="34">
        <f t="shared" si="58"/>
        <v>4553.5</v>
      </c>
      <c r="G116" s="56"/>
      <c r="H116" s="40"/>
      <c r="I116" s="40"/>
      <c r="J116" s="40"/>
      <c r="K116" s="84">
        <f>K117</f>
        <v>26768.600000000002</v>
      </c>
      <c r="L116" s="84">
        <f t="shared" ref="L116:M116" si="59">L117</f>
        <v>6830.3</v>
      </c>
      <c r="M116" s="84">
        <f t="shared" si="59"/>
        <v>4553.5</v>
      </c>
      <c r="N116" s="96"/>
      <c r="O116" s="97"/>
      <c r="P116" s="97"/>
      <c r="Q116" s="97"/>
    </row>
    <row r="117" spans="1:135" ht="274.14999999999998" customHeight="1">
      <c r="A117" s="24"/>
      <c r="B117" s="30"/>
      <c r="C117" s="26"/>
      <c r="D117" s="70"/>
      <c r="E117" s="34"/>
      <c r="F117" s="34"/>
      <c r="G117" s="81" t="s">
        <v>93</v>
      </c>
      <c r="H117" s="36">
        <v>1004</v>
      </c>
      <c r="I117" s="80" t="s">
        <v>79</v>
      </c>
      <c r="J117" s="36">
        <v>410</v>
      </c>
      <c r="K117" s="77">
        <f>22767.4+761+3240.2</f>
        <v>26768.600000000002</v>
      </c>
      <c r="L117" s="77">
        <v>6830.3</v>
      </c>
      <c r="M117" s="77">
        <v>4553.5</v>
      </c>
      <c r="N117" s="96">
        <v>22767.4</v>
      </c>
      <c r="O117" s="97">
        <v>6830.3</v>
      </c>
      <c r="P117" s="97">
        <v>4553.5</v>
      </c>
      <c r="Q117" s="97"/>
    </row>
    <row r="118" spans="1:135" s="8" customFormat="1" ht="40.9" customHeight="1">
      <c r="A118" s="87">
        <v>31</v>
      </c>
      <c r="B118" s="91" t="s">
        <v>122</v>
      </c>
      <c r="C118" s="90" t="s">
        <v>125</v>
      </c>
      <c r="D118" s="34">
        <f>K118</f>
        <v>430235.8</v>
      </c>
      <c r="E118" s="34">
        <f t="shared" ref="E118:F118" si="60">L118</f>
        <v>448229.2</v>
      </c>
      <c r="F118" s="34">
        <f t="shared" si="60"/>
        <v>466721.3</v>
      </c>
      <c r="G118" s="88"/>
      <c r="H118" s="88"/>
      <c r="I118" s="89"/>
      <c r="J118" s="88"/>
      <c r="K118" s="106">
        <f>K119+K120+K121</f>
        <v>430235.8</v>
      </c>
      <c r="L118" s="106">
        <f t="shared" ref="L118:M118" si="61">L119+L120+L121</f>
        <v>448229.2</v>
      </c>
      <c r="M118" s="106">
        <f t="shared" si="61"/>
        <v>466721.3</v>
      </c>
      <c r="N118" s="98"/>
      <c r="O118" s="99"/>
      <c r="P118" s="99"/>
      <c r="Q118" s="99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</row>
    <row r="119" spans="1:135" s="8" customFormat="1" ht="388.9" customHeight="1">
      <c r="A119" s="21"/>
      <c r="B119" s="22"/>
      <c r="C119" s="23"/>
      <c r="D119" s="34"/>
      <c r="E119" s="34"/>
      <c r="F119" s="34"/>
      <c r="G119" s="81" t="s">
        <v>113</v>
      </c>
      <c r="H119" s="39" t="s">
        <v>58</v>
      </c>
      <c r="I119" s="54" t="s">
        <v>59</v>
      </c>
      <c r="J119" s="35">
        <v>610</v>
      </c>
      <c r="K119" s="77">
        <v>105509.2</v>
      </c>
      <c r="L119" s="77">
        <v>113192.1</v>
      </c>
      <c r="M119" s="77">
        <v>120894.9</v>
      </c>
      <c r="N119" s="98">
        <v>105509.2</v>
      </c>
      <c r="O119" s="99">
        <v>113192.1</v>
      </c>
      <c r="P119" s="99">
        <v>120894.9</v>
      </c>
      <c r="Q119" s="99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</row>
    <row r="120" spans="1:135" s="8" customFormat="1" ht="394.15" customHeight="1">
      <c r="A120" s="21"/>
      <c r="B120" s="22"/>
      <c r="C120" s="23"/>
      <c r="D120" s="34"/>
      <c r="E120" s="34"/>
      <c r="F120" s="34"/>
      <c r="G120" s="81" t="s">
        <v>113</v>
      </c>
      <c r="H120" s="39" t="s">
        <v>9</v>
      </c>
      <c r="I120" s="54" t="s">
        <v>59</v>
      </c>
      <c r="J120" s="35">
        <v>610</v>
      </c>
      <c r="K120" s="77">
        <v>8872.7999999999993</v>
      </c>
      <c r="L120" s="77">
        <v>9260.9</v>
      </c>
      <c r="M120" s="77">
        <v>9631.6</v>
      </c>
      <c r="N120" s="98">
        <v>8872.7999999999993</v>
      </c>
      <c r="O120" s="99">
        <v>9260.9</v>
      </c>
      <c r="P120" s="99">
        <v>9631.6</v>
      </c>
      <c r="Q120" s="99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</row>
    <row r="121" spans="1:135" s="8" customFormat="1" ht="391.15" customHeight="1">
      <c r="A121" s="20"/>
      <c r="B121" s="22"/>
      <c r="C121" s="23"/>
      <c r="D121" s="37"/>
      <c r="E121" s="40"/>
      <c r="F121" s="40"/>
      <c r="G121" s="81" t="s">
        <v>113</v>
      </c>
      <c r="H121" s="39" t="s">
        <v>57</v>
      </c>
      <c r="I121" s="39" t="s">
        <v>59</v>
      </c>
      <c r="J121" s="36">
        <v>610</v>
      </c>
      <c r="K121" s="77">
        <v>315853.8</v>
      </c>
      <c r="L121" s="77">
        <v>325776.2</v>
      </c>
      <c r="M121" s="77">
        <v>336194.8</v>
      </c>
      <c r="N121" s="98">
        <v>315853.8</v>
      </c>
      <c r="O121" s="99">
        <v>325776.2</v>
      </c>
      <c r="P121" s="99">
        <v>336194.8</v>
      </c>
      <c r="Q121" s="99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</row>
    <row r="122" spans="1:135" ht="126" customHeight="1">
      <c r="A122" s="20">
        <v>32</v>
      </c>
      <c r="B122" s="73" t="s">
        <v>126</v>
      </c>
      <c r="C122" s="23" t="s">
        <v>19</v>
      </c>
      <c r="D122" s="34">
        <f>K122</f>
        <v>5.6</v>
      </c>
      <c r="E122" s="34">
        <f t="shared" ref="E122:F122" si="62">L122</f>
        <v>5.8</v>
      </c>
      <c r="F122" s="34">
        <f t="shared" si="62"/>
        <v>74.599999999999994</v>
      </c>
      <c r="G122" s="38"/>
      <c r="H122" s="45" t="s">
        <v>20</v>
      </c>
      <c r="I122" s="45" t="s">
        <v>21</v>
      </c>
      <c r="J122" s="36"/>
      <c r="K122" s="106">
        <f>K123</f>
        <v>5.6</v>
      </c>
      <c r="L122" s="106">
        <f t="shared" ref="L122:M122" si="63">L123</f>
        <v>5.8</v>
      </c>
      <c r="M122" s="106">
        <f t="shared" si="63"/>
        <v>74.599999999999994</v>
      </c>
      <c r="N122" s="96">
        <v>5.6</v>
      </c>
      <c r="O122" s="97">
        <v>5.8</v>
      </c>
      <c r="P122" s="97">
        <v>74.599999999999994</v>
      </c>
      <c r="Q122" s="97"/>
    </row>
    <row r="123" spans="1:135" ht="193.5" customHeight="1">
      <c r="A123" s="20"/>
      <c r="B123" s="18"/>
      <c r="C123" s="23"/>
      <c r="D123" s="37"/>
      <c r="E123" s="34"/>
      <c r="F123" s="34"/>
      <c r="G123" s="81" t="s">
        <v>114</v>
      </c>
      <c r="H123" s="39" t="s">
        <v>20</v>
      </c>
      <c r="I123" s="39" t="s">
        <v>21</v>
      </c>
      <c r="J123" s="36">
        <v>240</v>
      </c>
      <c r="K123" s="77">
        <v>5.6</v>
      </c>
      <c r="L123" s="77">
        <v>5.8</v>
      </c>
      <c r="M123" s="77">
        <v>74.599999999999994</v>
      </c>
      <c r="N123" s="96"/>
      <c r="O123" s="97"/>
      <c r="P123" s="97"/>
      <c r="Q123" s="97"/>
    </row>
    <row r="124" spans="1:135" ht="76.150000000000006" customHeight="1">
      <c r="A124" s="71">
        <v>33</v>
      </c>
      <c r="B124" s="81" t="s">
        <v>116</v>
      </c>
      <c r="C124" s="82" t="s">
        <v>17</v>
      </c>
      <c r="D124" s="70">
        <f>K124</f>
        <v>682.3</v>
      </c>
      <c r="E124" s="70">
        <f t="shared" ref="E124:F124" si="64">L124</f>
        <v>0</v>
      </c>
      <c r="F124" s="70">
        <f t="shared" si="64"/>
        <v>0</v>
      </c>
      <c r="G124" s="59"/>
      <c r="H124" s="80" t="s">
        <v>26</v>
      </c>
      <c r="I124" s="80" t="s">
        <v>81</v>
      </c>
      <c r="J124" s="79"/>
      <c r="K124" s="106">
        <f>K125+K126</f>
        <v>682.3</v>
      </c>
      <c r="L124" s="106">
        <f t="shared" ref="L124:M124" si="65">L125+L126</f>
        <v>0</v>
      </c>
      <c r="M124" s="106">
        <f t="shared" si="65"/>
        <v>0</v>
      </c>
      <c r="N124" s="96">
        <v>2090.6999999999998</v>
      </c>
      <c r="O124" s="97">
        <v>0</v>
      </c>
      <c r="P124" s="97">
        <v>0</v>
      </c>
      <c r="Q124" s="97"/>
    </row>
    <row r="125" spans="1:135" ht="181.15" customHeight="1">
      <c r="A125" s="71"/>
      <c r="B125" s="94"/>
      <c r="C125" s="82"/>
      <c r="D125" s="37"/>
      <c r="E125" s="92"/>
      <c r="F125" s="92"/>
      <c r="G125" s="59" t="s">
        <v>98</v>
      </c>
      <c r="H125" s="80" t="s">
        <v>26</v>
      </c>
      <c r="I125" s="80" t="s">
        <v>81</v>
      </c>
      <c r="J125" s="79">
        <v>240</v>
      </c>
      <c r="K125" s="77">
        <v>7.3</v>
      </c>
      <c r="L125" s="77">
        <v>0</v>
      </c>
      <c r="M125" s="77">
        <v>0</v>
      </c>
      <c r="N125" s="96"/>
      <c r="O125" s="97"/>
      <c r="P125" s="97"/>
      <c r="Q125" s="97"/>
    </row>
    <row r="126" spans="1:135" ht="24" customHeight="1">
      <c r="A126" s="71"/>
      <c r="B126" s="94"/>
      <c r="C126" s="82"/>
      <c r="D126" s="37"/>
      <c r="E126" s="92"/>
      <c r="F126" s="92"/>
      <c r="G126" s="59"/>
      <c r="H126" s="80" t="s">
        <v>26</v>
      </c>
      <c r="I126" s="80" t="s">
        <v>81</v>
      </c>
      <c r="J126" s="79">
        <v>320</v>
      </c>
      <c r="K126" s="77">
        <v>675</v>
      </c>
      <c r="L126" s="77">
        <v>0</v>
      </c>
      <c r="M126" s="77">
        <v>0</v>
      </c>
      <c r="N126" s="96"/>
      <c r="O126" s="97"/>
      <c r="P126" s="97"/>
      <c r="Q126" s="97"/>
    </row>
    <row r="127" spans="1:135" ht="69.599999999999994" customHeight="1">
      <c r="A127" s="71">
        <v>34</v>
      </c>
      <c r="B127" s="81" t="s">
        <v>116</v>
      </c>
      <c r="C127" s="82" t="s">
        <v>17</v>
      </c>
      <c r="D127" s="70">
        <f>K127</f>
        <v>151</v>
      </c>
      <c r="E127" s="70">
        <f t="shared" ref="E127:F127" si="66">L127</f>
        <v>249.8</v>
      </c>
      <c r="F127" s="70">
        <f t="shared" si="66"/>
        <v>251.6</v>
      </c>
      <c r="G127" s="93"/>
      <c r="H127" s="80" t="s">
        <v>26</v>
      </c>
      <c r="I127" s="80" t="s">
        <v>82</v>
      </c>
      <c r="J127" s="79"/>
      <c r="K127" s="106">
        <f>K128</f>
        <v>151</v>
      </c>
      <c r="L127" s="106">
        <f t="shared" ref="L127:M127" si="67">L128</f>
        <v>249.8</v>
      </c>
      <c r="M127" s="106">
        <f t="shared" si="67"/>
        <v>251.6</v>
      </c>
      <c r="N127" s="96">
        <v>231</v>
      </c>
      <c r="O127" s="97">
        <v>249.8</v>
      </c>
      <c r="P127" s="97">
        <v>251.6</v>
      </c>
      <c r="Q127" s="97"/>
    </row>
    <row r="128" spans="1:135" ht="182.45" customHeight="1">
      <c r="A128" s="71"/>
      <c r="B128" s="94"/>
      <c r="C128" s="82"/>
      <c r="D128" s="37"/>
      <c r="E128" s="92"/>
      <c r="F128" s="92"/>
      <c r="G128" s="59" t="s">
        <v>8</v>
      </c>
      <c r="H128" s="80" t="s">
        <v>26</v>
      </c>
      <c r="I128" s="80" t="s">
        <v>82</v>
      </c>
      <c r="J128" s="79">
        <v>240</v>
      </c>
      <c r="K128" s="77">
        <v>151</v>
      </c>
      <c r="L128" s="77">
        <v>249.8</v>
      </c>
      <c r="M128" s="77">
        <v>251.6</v>
      </c>
      <c r="N128" s="96"/>
      <c r="O128" s="97"/>
      <c r="P128" s="97"/>
      <c r="Q128" s="97"/>
    </row>
    <row r="129" spans="1:17" ht="89.45" customHeight="1">
      <c r="A129" s="71">
        <v>35</v>
      </c>
      <c r="B129" s="81" t="s">
        <v>116</v>
      </c>
      <c r="C129" s="82" t="s">
        <v>17</v>
      </c>
      <c r="D129" s="70">
        <f>K129</f>
        <v>13100</v>
      </c>
      <c r="E129" s="70">
        <f t="shared" ref="E129:F129" si="68">L129</f>
        <v>13506.7</v>
      </c>
      <c r="F129" s="70">
        <f t="shared" si="68"/>
        <v>13506.7</v>
      </c>
      <c r="G129" s="93"/>
      <c r="H129" s="80" t="s">
        <v>26</v>
      </c>
      <c r="I129" s="80" t="s">
        <v>83</v>
      </c>
      <c r="J129" s="79"/>
      <c r="K129" s="106">
        <f>K130+K131+K132</f>
        <v>13100</v>
      </c>
      <c r="L129" s="106">
        <f t="shared" ref="L129:M129" si="69">L130+L131+L132</f>
        <v>13506.7</v>
      </c>
      <c r="M129" s="106">
        <f t="shared" si="69"/>
        <v>13506.7</v>
      </c>
      <c r="N129" s="96">
        <v>13505.4</v>
      </c>
      <c r="O129" s="97">
        <v>13506.7</v>
      </c>
      <c r="P129" s="97">
        <v>13506.7</v>
      </c>
      <c r="Q129" s="97"/>
    </row>
    <row r="130" spans="1:17" ht="210" customHeight="1">
      <c r="A130" s="71"/>
      <c r="B130" s="94"/>
      <c r="C130" s="82"/>
      <c r="D130" s="37"/>
      <c r="E130" s="92"/>
      <c r="F130" s="92"/>
      <c r="G130" s="59" t="s">
        <v>100</v>
      </c>
      <c r="H130" s="80" t="s">
        <v>26</v>
      </c>
      <c r="I130" s="80" t="s">
        <v>83</v>
      </c>
      <c r="J130" s="79">
        <v>240</v>
      </c>
      <c r="K130" s="77">
        <f>128.4+10</f>
        <v>138.4</v>
      </c>
      <c r="L130" s="77">
        <v>128.69999999999999</v>
      </c>
      <c r="M130" s="77">
        <v>128.69999999999999</v>
      </c>
      <c r="N130" s="96"/>
      <c r="O130" s="97"/>
      <c r="P130" s="97"/>
      <c r="Q130" s="97"/>
    </row>
    <row r="131" spans="1:17" ht="33" customHeight="1">
      <c r="A131" s="71"/>
      <c r="B131" s="94"/>
      <c r="C131" s="82"/>
      <c r="D131" s="37"/>
      <c r="E131" s="92"/>
      <c r="F131" s="92"/>
      <c r="G131" s="93"/>
      <c r="H131" s="80" t="s">
        <v>26</v>
      </c>
      <c r="I131" s="80" t="s">
        <v>83</v>
      </c>
      <c r="J131" s="79">
        <v>310</v>
      </c>
      <c r="K131" s="77">
        <f>10564.5+2197.1</f>
        <v>12761.6</v>
      </c>
      <c r="L131" s="77">
        <v>13233.2</v>
      </c>
      <c r="M131" s="77">
        <v>13233.2</v>
      </c>
      <c r="N131" s="96"/>
      <c r="O131" s="97"/>
      <c r="P131" s="97"/>
      <c r="Q131" s="97"/>
    </row>
    <row r="132" spans="1:17" ht="33" customHeight="1">
      <c r="A132" s="71"/>
      <c r="B132" s="94"/>
      <c r="C132" s="82"/>
      <c r="D132" s="37"/>
      <c r="E132" s="92"/>
      <c r="F132" s="92"/>
      <c r="G132" s="93"/>
      <c r="H132" s="80" t="s">
        <v>26</v>
      </c>
      <c r="I132" s="80" t="s">
        <v>83</v>
      </c>
      <c r="J132" s="79">
        <v>320</v>
      </c>
      <c r="K132" s="77">
        <f>144.6+55.4</f>
        <v>200</v>
      </c>
      <c r="L132" s="77">
        <v>144.80000000000001</v>
      </c>
      <c r="M132" s="77">
        <v>144.80000000000001</v>
      </c>
      <c r="N132" s="96"/>
      <c r="O132" s="97"/>
      <c r="P132" s="97"/>
      <c r="Q132" s="97"/>
    </row>
    <row r="133" spans="1:17" ht="81" customHeight="1">
      <c r="A133" s="71">
        <v>36</v>
      </c>
      <c r="B133" s="59" t="s">
        <v>116</v>
      </c>
      <c r="C133" s="82" t="s">
        <v>17</v>
      </c>
      <c r="D133" s="70">
        <f>K133</f>
        <v>263.59999999999997</v>
      </c>
      <c r="E133" s="70">
        <f t="shared" ref="E133:F133" si="70">L133</f>
        <v>293.5</v>
      </c>
      <c r="F133" s="70">
        <f t="shared" si="70"/>
        <v>305.2</v>
      </c>
      <c r="G133" s="59"/>
      <c r="H133" s="80" t="s">
        <v>26</v>
      </c>
      <c r="I133" s="80" t="s">
        <v>84</v>
      </c>
      <c r="J133" s="79"/>
      <c r="K133" s="106">
        <f>K134+K135</f>
        <v>263.59999999999997</v>
      </c>
      <c r="L133" s="106">
        <f t="shared" ref="L133:M133" si="71">L134+L135</f>
        <v>293.5</v>
      </c>
      <c r="M133" s="106">
        <f t="shared" si="71"/>
        <v>305.2</v>
      </c>
      <c r="N133" s="96">
        <v>282.2</v>
      </c>
      <c r="O133" s="97">
        <v>293.5</v>
      </c>
      <c r="P133" s="97">
        <v>305.2</v>
      </c>
      <c r="Q133" s="97"/>
    </row>
    <row r="134" spans="1:17" ht="154.9" customHeight="1">
      <c r="A134" s="71"/>
      <c r="B134" s="93"/>
      <c r="C134" s="82"/>
      <c r="D134" s="37"/>
      <c r="E134" s="92"/>
      <c r="F134" s="92"/>
      <c r="G134" s="59" t="s">
        <v>24</v>
      </c>
      <c r="H134" s="80" t="s">
        <v>26</v>
      </c>
      <c r="I134" s="80" t="s">
        <v>84</v>
      </c>
      <c r="J134" s="79">
        <v>240</v>
      </c>
      <c r="K134" s="77">
        <f>4.2-2+0.7</f>
        <v>2.9000000000000004</v>
      </c>
      <c r="L134" s="77">
        <v>4.3</v>
      </c>
      <c r="M134" s="77">
        <v>4.5</v>
      </c>
      <c r="N134" s="96"/>
      <c r="O134" s="97"/>
      <c r="P134" s="97"/>
      <c r="Q134" s="97"/>
    </row>
    <row r="135" spans="1:17" ht="21.6" customHeight="1">
      <c r="A135" s="71"/>
      <c r="B135" s="93"/>
      <c r="C135" s="82"/>
      <c r="D135" s="37"/>
      <c r="E135" s="92"/>
      <c r="F135" s="92"/>
      <c r="G135" s="93"/>
      <c r="H135" s="80" t="s">
        <v>26</v>
      </c>
      <c r="I135" s="80" t="s">
        <v>84</v>
      </c>
      <c r="J135" s="79">
        <v>310</v>
      </c>
      <c r="K135" s="77">
        <f>221+39.7</f>
        <v>260.7</v>
      </c>
      <c r="L135" s="77">
        <v>289.2</v>
      </c>
      <c r="M135" s="77">
        <v>300.7</v>
      </c>
      <c r="N135" s="96"/>
      <c r="O135" s="97"/>
      <c r="P135" s="97"/>
      <c r="Q135" s="97"/>
    </row>
    <row r="136" spans="1:17" ht="106.9" customHeight="1">
      <c r="A136" s="71">
        <v>37</v>
      </c>
      <c r="B136" s="59" t="s">
        <v>115</v>
      </c>
      <c r="C136" s="82" t="s">
        <v>86</v>
      </c>
      <c r="D136" s="70">
        <f>K136</f>
        <v>15400</v>
      </c>
      <c r="E136" s="70">
        <f t="shared" ref="E136:F136" si="72">L136</f>
        <v>16650.2</v>
      </c>
      <c r="F136" s="70">
        <f t="shared" si="72"/>
        <v>16767.599999999999</v>
      </c>
      <c r="G136" s="93"/>
      <c r="H136" s="80" t="s">
        <v>26</v>
      </c>
      <c r="I136" s="80" t="s">
        <v>85</v>
      </c>
      <c r="J136" s="79"/>
      <c r="K136" s="106">
        <f>K137</f>
        <v>15400</v>
      </c>
      <c r="L136" s="106">
        <f t="shared" ref="L136:M136" si="73">L137</f>
        <v>16650.2</v>
      </c>
      <c r="M136" s="106">
        <f t="shared" si="73"/>
        <v>16767.599999999999</v>
      </c>
      <c r="N136" s="96">
        <v>15400</v>
      </c>
      <c r="O136" s="97">
        <v>16650.2</v>
      </c>
      <c r="P136" s="97">
        <v>16767.599999999999</v>
      </c>
      <c r="Q136" s="97"/>
    </row>
    <row r="137" spans="1:17" ht="182.45" customHeight="1">
      <c r="A137" s="71"/>
      <c r="B137" s="93"/>
      <c r="C137" s="82"/>
      <c r="D137" s="37"/>
      <c r="E137" s="92"/>
      <c r="F137" s="92"/>
      <c r="G137" s="59" t="s">
        <v>94</v>
      </c>
      <c r="H137" s="80" t="s">
        <v>26</v>
      </c>
      <c r="I137" s="80" t="s">
        <v>85</v>
      </c>
      <c r="J137" s="79">
        <v>320</v>
      </c>
      <c r="K137" s="77">
        <v>15400</v>
      </c>
      <c r="L137" s="77">
        <v>16650.2</v>
      </c>
      <c r="M137" s="77">
        <v>16767.599999999999</v>
      </c>
      <c r="N137" s="96"/>
      <c r="O137" s="97"/>
      <c r="P137" s="97"/>
      <c r="Q137" s="97"/>
    </row>
    <row r="138" spans="1:17" ht="182.45" customHeight="1">
      <c r="A138" s="71"/>
      <c r="B138" s="59" t="s">
        <v>116</v>
      </c>
      <c r="C138" s="82" t="s">
        <v>17</v>
      </c>
      <c r="D138" s="70">
        <f>K138</f>
        <v>1132.9000000000001</v>
      </c>
      <c r="E138" s="70">
        <f t="shared" ref="E138" si="74">L138</f>
        <v>0</v>
      </c>
      <c r="F138" s="70">
        <f t="shared" ref="F138" si="75">M138</f>
        <v>0</v>
      </c>
      <c r="G138" s="59"/>
      <c r="H138" s="80" t="s">
        <v>133</v>
      </c>
      <c r="I138" s="80" t="s">
        <v>132</v>
      </c>
      <c r="J138" s="79"/>
      <c r="K138" s="106">
        <f>K139+K140</f>
        <v>1132.9000000000001</v>
      </c>
      <c r="L138" s="106">
        <f t="shared" ref="L138:M138" si="76">L139+L140</f>
        <v>0</v>
      </c>
      <c r="M138" s="106">
        <f t="shared" si="76"/>
        <v>0</v>
      </c>
      <c r="N138" s="96"/>
      <c r="O138" s="97"/>
      <c r="P138" s="97"/>
      <c r="Q138" s="97"/>
    </row>
    <row r="139" spans="1:17" ht="271.89999999999998" customHeight="1">
      <c r="A139" s="71"/>
      <c r="B139" s="93"/>
      <c r="C139" s="82"/>
      <c r="D139" s="37"/>
      <c r="E139" s="106"/>
      <c r="F139" s="106"/>
      <c r="G139" s="59" t="s">
        <v>134</v>
      </c>
      <c r="H139" s="80" t="s">
        <v>133</v>
      </c>
      <c r="I139" s="80" t="s">
        <v>132</v>
      </c>
      <c r="J139" s="79">
        <v>240</v>
      </c>
      <c r="K139" s="77">
        <v>11</v>
      </c>
      <c r="L139" s="77">
        <v>0</v>
      </c>
      <c r="M139" s="77">
        <v>0</v>
      </c>
      <c r="N139" s="96"/>
      <c r="O139" s="97"/>
      <c r="P139" s="97"/>
      <c r="Q139" s="97"/>
    </row>
    <row r="140" spans="1:17" ht="30.6" customHeight="1">
      <c r="A140" s="71"/>
      <c r="B140" s="93"/>
      <c r="C140" s="82"/>
      <c r="D140" s="37"/>
      <c r="E140" s="106"/>
      <c r="F140" s="106"/>
      <c r="G140" s="93"/>
      <c r="H140" s="80" t="s">
        <v>133</v>
      </c>
      <c r="I140" s="80" t="s">
        <v>132</v>
      </c>
      <c r="J140" s="79">
        <v>320</v>
      </c>
      <c r="K140" s="77">
        <v>1121.9000000000001</v>
      </c>
      <c r="L140" s="77">
        <v>0</v>
      </c>
      <c r="M140" s="77">
        <v>0</v>
      </c>
      <c r="N140" s="96"/>
      <c r="O140" s="97"/>
      <c r="P140" s="97"/>
      <c r="Q140" s="97"/>
    </row>
    <row r="141" spans="1:17">
      <c r="A141" s="24"/>
      <c r="B141" s="22"/>
      <c r="C141" s="26"/>
      <c r="D141" s="34">
        <f>D23+D26+D31+D34+D37+D40+D43+D46+D49+D52+D55+D58+D66+D69+D72+D77+D80+D83+D86+D89+D92+D95+D98+D100+D103+D106+D109+D111+D113+D116+D118+D122+D75+D124+D127+D129+D133+D136+D138</f>
        <v>852644.19999999984</v>
      </c>
      <c r="E141" s="106">
        <f>E23+E26+E31+E34+E37+E40+E43+E46+E49+E52+E55+E58+E66+E69+E72+E77+E80+E83+E86+E89+E92+E95+E98+E100+E103+E106+E109+E111+E113+E116+E118+E122+E75+E124+E127+E129+E133+E136+E138</f>
        <v>847459</v>
      </c>
      <c r="F141" s="106">
        <f>F23+F26+F31+F34+F37+F40+F43+F46+F49+F52+F55+F58+F66+F69+F72+F77+F80+F83+F86+F89+F92+F95+F98+F100+F103+F106+F109+F111+F113+F116+F118+F122+F75+F124+F127+F129+F133+F136+F138</f>
        <v>874246.39999999979</v>
      </c>
      <c r="G141" s="62"/>
      <c r="H141" s="31"/>
      <c r="I141" s="31"/>
      <c r="J141" s="31"/>
      <c r="K141" s="106">
        <f>K23+K26+K31+K34+K37+K40+K43+K46+K49+K52+K55+K58+K66+K69+K72+K77+K80+K83+K86+K89+K92+K95+K98+K100+K103+K106+K109+K111+K113+K116+K118+K122+K75+K124+K127+K129+K133+K136+K138</f>
        <v>852644.19999999984</v>
      </c>
      <c r="L141" s="106">
        <f t="shared" ref="L141:M141" si="77">L23+L26+L31+L34+L37+L40+L43+L46+L49+L52+L55+L58+L66+L69+L72+L77+L80+L83+L86+L89+L92+L95+L98+L100+L103+L106+L109+L111+L113+L116+L118+L122+L75+L124+L127+L129+L133+L136+L138</f>
        <v>847459</v>
      </c>
      <c r="M141" s="106">
        <f t="shared" si="77"/>
        <v>874246.39999999979</v>
      </c>
      <c r="N141" s="96">
        <f>SUM(N23:N136)</f>
        <v>837006.09999999986</v>
      </c>
      <c r="O141" s="96">
        <f t="shared" ref="O141:P141" si="78">SUM(O23:O136)</f>
        <v>842112.10000000009</v>
      </c>
      <c r="P141" s="96">
        <f t="shared" si="78"/>
        <v>869334.69999999984</v>
      </c>
      <c r="Q141" s="97"/>
    </row>
    <row r="142" spans="1:17" ht="15.75">
      <c r="A142" s="6"/>
    </row>
    <row r="150" spans="2:2" ht="18.75" customHeight="1">
      <c r="B150" s="3"/>
    </row>
  </sheetData>
  <autoFilter ref="H21:J141"/>
  <mergeCells count="27">
    <mergeCell ref="I14:M14"/>
    <mergeCell ref="I15:M15"/>
    <mergeCell ref="I16:M16"/>
    <mergeCell ref="L7:M7"/>
    <mergeCell ref="G9:M9"/>
    <mergeCell ref="G10:M10"/>
    <mergeCell ref="G11:M11"/>
    <mergeCell ref="L13:M13"/>
    <mergeCell ref="G8:M8"/>
    <mergeCell ref="K20:K21"/>
    <mergeCell ref="A18:M18"/>
    <mergeCell ref="A20:A21"/>
    <mergeCell ref="D20:D21"/>
    <mergeCell ref="B20:B21"/>
    <mergeCell ref="F20:F21"/>
    <mergeCell ref="E20:E21"/>
    <mergeCell ref="C20:C21"/>
    <mergeCell ref="G20:G21"/>
    <mergeCell ref="M20:M21"/>
    <mergeCell ref="H20:J20"/>
    <mergeCell ref="L20:L21"/>
    <mergeCell ref="A6:M6"/>
    <mergeCell ref="A1:M1"/>
    <mergeCell ref="A2:M2"/>
    <mergeCell ref="A3:M3"/>
    <mergeCell ref="A4:M4"/>
    <mergeCell ref="A5:M5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2024-08-09T08:10:37Z</cp:lastPrinted>
  <dcterms:created xsi:type="dcterms:W3CDTF">2013-10-31T09:42:45Z</dcterms:created>
  <dcterms:modified xsi:type="dcterms:W3CDTF">2024-10-14T11:26:42Z</dcterms:modified>
</cp:coreProperties>
</file>