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calcId="125725"/>
</workbook>
</file>

<file path=xl/calcChain.xml><?xml version="1.0" encoding="utf-8"?>
<calcChain xmlns="http://schemas.openxmlformats.org/spreadsheetml/2006/main">
  <c r="C25" i="1"/>
  <c r="C99"/>
  <c r="C52"/>
  <c r="C26"/>
  <c r="B25"/>
  <c r="C106"/>
  <c r="C48"/>
  <c r="C43"/>
  <c r="C42"/>
  <c r="C24"/>
  <c r="F99" l="1"/>
  <c r="C21"/>
  <c r="D26"/>
  <c r="D106"/>
  <c r="C23"/>
  <c r="D23" s="1"/>
  <c r="D52"/>
  <c r="C31"/>
  <c r="C29"/>
  <c r="B84"/>
  <c r="B83" s="1"/>
  <c r="B44"/>
  <c r="D44" s="1"/>
  <c r="B33"/>
  <c r="B29" s="1"/>
  <c r="B41"/>
  <c r="B22"/>
  <c r="G98"/>
  <c r="D101"/>
  <c r="D48"/>
  <c r="D123"/>
  <c r="B98"/>
  <c r="D91"/>
  <c r="D122"/>
  <c r="D121"/>
  <c r="D120"/>
  <c r="D119"/>
  <c r="D118"/>
  <c r="C124"/>
  <c r="B124"/>
  <c r="B97" s="1"/>
  <c r="D127"/>
  <c r="D50"/>
  <c r="C71"/>
  <c r="H23" s="1"/>
  <c r="D43"/>
  <c r="D28"/>
  <c r="B51"/>
  <c r="D47"/>
  <c r="B86"/>
  <c r="D109"/>
  <c r="D110"/>
  <c r="D46"/>
  <c r="D18"/>
  <c r="D116"/>
  <c r="D117"/>
  <c r="D49"/>
  <c r="D111"/>
  <c r="D32"/>
  <c r="D113"/>
  <c r="D114"/>
  <c r="D112"/>
  <c r="D53"/>
  <c r="D27"/>
  <c r="C86"/>
  <c r="D88"/>
  <c r="B71"/>
  <c r="D115"/>
  <c r="D125"/>
  <c r="D41"/>
  <c r="D102"/>
  <c r="D126"/>
  <c r="D124" s="1"/>
  <c r="D40"/>
  <c r="D105"/>
  <c r="D108"/>
  <c r="D35"/>
  <c r="C18"/>
  <c r="C54"/>
  <c r="D55"/>
  <c r="B54"/>
  <c r="D79"/>
  <c r="D75"/>
  <c r="D73"/>
  <c r="D74"/>
  <c r="D77"/>
  <c r="D78"/>
  <c r="D82"/>
  <c r="D81"/>
  <c r="D72"/>
  <c r="D38"/>
  <c r="D85"/>
  <c r="C83"/>
  <c r="D37"/>
  <c r="D103"/>
  <c r="D36"/>
  <c r="D69"/>
  <c r="D66"/>
  <c r="D65"/>
  <c r="D64"/>
  <c r="D63"/>
  <c r="D60"/>
  <c r="D59" s="1"/>
  <c r="B94"/>
  <c r="D70"/>
  <c r="D62"/>
  <c r="D84"/>
  <c r="D83" s="1"/>
  <c r="D89"/>
  <c r="B59"/>
  <c r="D67"/>
  <c r="D30"/>
  <c r="D68"/>
  <c r="C94"/>
  <c r="D96"/>
  <c r="D93"/>
  <c r="D61"/>
  <c r="C59"/>
  <c r="C56" s="1"/>
  <c r="D95"/>
  <c r="D94" s="1"/>
  <c r="D104"/>
  <c r="D80"/>
  <c r="D92"/>
  <c r="B90"/>
  <c r="D87"/>
  <c r="D107"/>
  <c r="F47"/>
  <c r="D76"/>
  <c r="D34"/>
  <c r="D100"/>
  <c r="C90"/>
  <c r="D90" s="1"/>
  <c r="F98"/>
  <c r="D45"/>
  <c r="D25"/>
  <c r="D86"/>
  <c r="C51"/>
  <c r="B39"/>
  <c r="C98"/>
  <c r="C97" s="1"/>
  <c r="C39"/>
  <c r="D42"/>
  <c r="D31"/>
  <c r="D24"/>
  <c r="C22"/>
  <c r="C57" l="1"/>
  <c r="D33"/>
  <c r="D29" s="1"/>
  <c r="D71"/>
  <c r="D57" s="1"/>
  <c r="D54"/>
  <c r="D21"/>
  <c r="G23"/>
  <c r="B132"/>
  <c r="B20"/>
  <c r="H18" s="1"/>
  <c r="B56"/>
  <c r="D56"/>
  <c r="D39"/>
  <c r="C132"/>
  <c r="H98"/>
  <c r="D51"/>
  <c r="C20"/>
  <c r="I18" s="1"/>
  <c r="D22"/>
  <c r="D99"/>
  <c r="D98" s="1"/>
  <c r="D97" s="1"/>
  <c r="B57"/>
  <c r="B17" l="1"/>
  <c r="B129" s="1"/>
  <c r="C17"/>
  <c r="H24" s="1"/>
  <c r="H22" s="1"/>
  <c r="D132"/>
  <c r="D20"/>
  <c r="D17" s="1"/>
  <c r="G16"/>
  <c r="G24" l="1"/>
  <c r="G22" s="1"/>
  <c r="F18"/>
  <c r="C129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<sst xmlns="http://schemas.openxmlformats.org/spreadsheetml/2006/main" count="99" uniqueCount="91">
  <si>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</si>
  <si>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</si>
  <si>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</si>
  <si>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</si>
  <si>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</si>
  <si>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</si>
  <si>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</si>
  <si>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</si>
  <si>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</si>
  <si>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</si>
  <si>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</si>
  <si>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</si>
  <si>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</si>
  <si>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</si>
  <si>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</si>
  <si>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</si>
  <si>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</si>
  <si>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</si>
  <si>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</si>
  <si>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</si>
  <si>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</si>
  <si>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</si>
  <si>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</si>
  <si>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</si>
  <si>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</si>
  <si>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</si>
  <si>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</si>
  <si>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</si>
  <si>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</si>
  <si>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</si>
  <si>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</si>
  <si>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</si>
  <si>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</si>
  <si>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</si>
  <si>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</si>
  <si>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</si>
  <si>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</si>
  <si>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</si>
  <si>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</si>
  <si>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</si>
  <si>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</si>
  <si>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</si>
  <si>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</si>
  <si>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</si>
  <si>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  <charset val="204"/>
      </rPr>
      <t>907 0702 02 1 00 53030 612</t>
    </r>
    <r>
      <rPr>
        <sz val="14"/>
        <rFont val="Times New Roman"/>
        <family val="1"/>
        <charset val="204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</si>
  <si>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</si>
  <si>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</si>
  <si>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</si>
  <si>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</si>
  <si>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</si>
  <si>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</si>
  <si>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</si>
  <si>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</si>
  <si>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</si>
  <si>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</si>
  <si>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</si>
  <si>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</si>
  <si>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</si>
  <si>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</si>
  <si>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</si>
  <si>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</si>
  <si>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</si>
  <si>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</si>
  <si>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</si>
  <si>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</si>
  <si>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</si>
  <si>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</si>
  <si>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</si>
  <si>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</si>
  <si>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</si>
  <si>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</si>
  <si>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</si>
  <si>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</si>
  <si>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</si>
  <si>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</si>
  <si>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</si>
  <si>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</si>
  <si>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</si>
  <si>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</si>
  <si>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</si>
  <si>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</si>
  <si>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</si>
  <si>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</si>
  <si>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</si>
  <si>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</si>
  <si>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</si>
  <si>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</si>
  <si>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</si>
  <si>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r>
      <t xml:space="preserve">906 0801 99 1 00 71180 612 </t>
    </r>
    <r>
      <rPr>
        <sz val="14"/>
        <rFont val="Times New Roman"/>
        <family val="1"/>
        <charset val="204"/>
      </rPr>
      <t xml:space="preserve">Иные межбюджетные трансферты за счет средств Резервного фонда Правительства (На приобретение радиосистем в комплекте со стойками, микшерного пульта, акустических систем в комплекте со стойками, синтезатора, гитарного процессора эффектов, ноутбука для МБУК "Орловский РДК"  )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</si>
  <si>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на  01 декабря 2023 года</t>
  </si>
  <si>
    <t>Поступило на 01.12.2023 года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</si>
</sst>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48" zoomScaleNormal="100" zoomScaleSheetLayoutView="75" workbookViewId="0">
      <selection activeCell="C97" sqref="C97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7"/>
      <c r="B1" s="67"/>
      <c r="C1" s="67"/>
      <c r="D1" s="67"/>
    </row>
    <row r="2" spans="1:7" ht="15" hidden="1" customHeight="1"/>
    <row r="3" spans="1:7" ht="38.25" hidden="1" customHeight="1">
      <c r="D3" s="8"/>
    </row>
    <row r="4" spans="1:7" ht="18.75" hidden="1" customHeight="1">
      <c r="A4" s="68"/>
      <c r="B4" s="68"/>
      <c r="C4" s="68"/>
      <c r="D4" s="68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1" t="s">
        <v>89</v>
      </c>
      <c r="B9" s="71"/>
      <c r="C9" s="71"/>
      <c r="D9" s="71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70" t="s">
        <v>0</v>
      </c>
      <c r="B11" s="69" t="s">
        <v>79</v>
      </c>
      <c r="C11" s="70" t="s">
        <v>90</v>
      </c>
      <c r="D11" s="70" t="s">
        <v>6</v>
      </c>
    </row>
    <row r="12" spans="1:7" ht="18" customHeight="1">
      <c r="A12" s="70"/>
      <c r="B12" s="69"/>
      <c r="C12" s="70"/>
      <c r="D12" s="70"/>
    </row>
    <row r="13" spans="1:7" ht="10.5" customHeight="1">
      <c r="A13" s="70"/>
      <c r="B13" s="69"/>
      <c r="C13" s="70"/>
      <c r="D13" s="70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40324.999999999993</v>
      </c>
    </row>
    <row r="17" spans="1:10" s="12" customFormat="1" ht="22.5" customHeight="1">
      <c r="A17" s="2" t="s">
        <v>4</v>
      </c>
      <c r="B17" s="47">
        <f>B20+B56</f>
        <v>28236.400000000001</v>
      </c>
      <c r="C17" s="47">
        <f>C20+C56</f>
        <v>23801.223040000001</v>
      </c>
      <c r="D17" s="47">
        <f>D20+D56</f>
        <v>-4435.176959999998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25307.36652</v>
      </c>
      <c r="H18" s="38">
        <f>B20+B71</f>
        <v>25095.200000000001</v>
      </c>
      <c r="I18" s="38">
        <f>C20+C71</f>
        <v>20668.218410000001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25095.200000000001</v>
      </c>
      <c r="C20" s="47">
        <f>C22+C29+C39+C51+C54</f>
        <v>20668.218410000001</v>
      </c>
      <c r="D20" s="47">
        <f>D22+D29+D39+D51+D54</f>
        <v>-4426.9815899999985</v>
      </c>
    </row>
    <row r="21" spans="1:10" s="13" customFormat="1" ht="18.75">
      <c r="A21" s="1" t="s">
        <v>10</v>
      </c>
      <c r="B21" s="47">
        <v>0</v>
      </c>
      <c r="C21" s="47">
        <f>C24+C42</f>
        <v>1935.57223</v>
      </c>
      <c r="D21" s="47">
        <f>D24+D42</f>
        <v>-7.7277700000000671</v>
      </c>
    </row>
    <row r="22" spans="1:10" s="13" customFormat="1" ht="21" customHeight="1">
      <c r="A22" s="1" t="s">
        <v>25</v>
      </c>
      <c r="B22" s="47">
        <f>B23+B24+B25+B26+B27+B28</f>
        <v>21370.1</v>
      </c>
      <c r="C22" s="47">
        <f>C23+C24+C25+C26+C27+C28</f>
        <v>17478.806560000001</v>
      </c>
      <c r="D22" s="47">
        <f>D23+D24+D25+D26+D27+D28</f>
        <v>-3891.2934399999986</v>
      </c>
      <c r="G22" s="43">
        <f>SUM(G23:G24)</f>
        <v>28236.400000000001</v>
      </c>
      <c r="H22" s="44">
        <f>SUM(H23:H24)</f>
        <v>23801.223040000001</v>
      </c>
      <c r="J22" s="44"/>
    </row>
    <row r="23" spans="1:10" s="12" customFormat="1" ht="28.5" customHeight="1">
      <c r="A23" s="3" t="s">
        <v>30</v>
      </c>
      <c r="B23" s="31">
        <v>2406.8000000000002</v>
      </c>
      <c r="C23" s="31">
        <f>758.91666+1647.55127</f>
        <v>2406.4679299999998</v>
      </c>
      <c r="D23" s="31">
        <f t="shared" ref="D23:D28" si="0">C23-B23</f>
        <v>-0.33207000000038533</v>
      </c>
      <c r="F23" s="12" t="s">
        <v>37</v>
      </c>
      <c r="G23" s="38">
        <f>B28+B33+B45+B71+B46+B41</f>
        <v>2323</v>
      </c>
      <c r="H23" s="38">
        <f>C28+C33+C45+C71+C46+C41</f>
        <v>2322.8181299999997</v>
      </c>
    </row>
    <row r="24" spans="1:10" s="12" customFormat="1" ht="64.5" customHeight="1">
      <c r="A24" s="20" t="s">
        <v>61</v>
      </c>
      <c r="B24" s="31">
        <v>1913</v>
      </c>
      <c r="C24" s="31">
        <f>104.33898+1807.73066</f>
        <v>1912.0696399999999</v>
      </c>
      <c r="D24" s="31">
        <f t="shared" si="0"/>
        <v>-0.93036000000006425</v>
      </c>
      <c r="F24" s="12" t="s">
        <v>38</v>
      </c>
      <c r="G24" s="38">
        <f>B17-G23</f>
        <v>25913.4</v>
      </c>
      <c r="H24" s="38">
        <f>C17-H23</f>
        <v>21478.404910000001</v>
      </c>
      <c r="I24" s="38"/>
    </row>
    <row r="25" spans="1:10" s="12" customFormat="1" ht="82.5" customHeight="1">
      <c r="A25" s="20" t="s">
        <v>84</v>
      </c>
      <c r="B25" s="31">
        <f>14753.9-580.2</f>
        <v>14173.699999999999</v>
      </c>
      <c r="C25" s="31">
        <f>3207+1671.6+2192.65174+6.532+961.5+1748.634+1117.45125</f>
        <v>10905.368990000001</v>
      </c>
      <c r="D25" s="31">
        <f t="shared" si="0"/>
        <v>-3268.3310099999981</v>
      </c>
    </row>
    <row r="26" spans="1:10" s="12" customFormat="1" ht="105.75" customHeight="1">
      <c r="A26" s="20" t="s">
        <v>85</v>
      </c>
      <c r="B26" s="31">
        <v>2876.6</v>
      </c>
      <c r="C26" s="31">
        <f>719.1+183.6+239.7+400.1+191.8+67.5+166.6+206.2+80.3</f>
        <v>2254.9</v>
      </c>
      <c r="D26" s="31">
        <f t="shared" si="0"/>
        <v>-621.69999999999982</v>
      </c>
    </row>
    <row r="27" spans="1:10" s="12" customFormat="1" ht="102.75" hidden="1" customHeight="1">
      <c r="A27" s="20" t="s">
        <v>51</v>
      </c>
      <c r="B27" s="31"/>
      <c r="C27" s="31"/>
      <c r="D27" s="31">
        <f t="shared" si="0"/>
        <v>0</v>
      </c>
    </row>
    <row r="28" spans="1:10" s="12" customFormat="1" ht="57" hidden="1" customHeight="1">
      <c r="A28" s="20" t="s">
        <v>54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633</v>
      </c>
      <c r="C29" s="47">
        <f>C30+C33+C31+C34+C35+C36+C37+C38+C32</f>
        <v>632.88652999999999</v>
      </c>
      <c r="D29" s="47">
        <f>D30+D33+D31+D34+D35+D36+D37+D38+D32</f>
        <v>-0.1134699999999782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57</v>
      </c>
      <c r="B31" s="31">
        <v>236.6</v>
      </c>
      <c r="C31" s="31">
        <f>195.51686+8.53991+32.54323</f>
        <v>236.6</v>
      </c>
      <c r="D31" s="31">
        <f t="shared" si="1"/>
        <v>0</v>
      </c>
    </row>
    <row r="32" spans="1:10" s="12" customFormat="1" ht="66.75" customHeight="1">
      <c r="A32" s="20" t="s">
        <v>80</v>
      </c>
      <c r="B32" s="31">
        <v>146.80000000000001</v>
      </c>
      <c r="C32" s="31">
        <v>146.74699000000001</v>
      </c>
      <c r="D32" s="31">
        <f t="shared" si="1"/>
        <v>-5.3010000000000446E-2</v>
      </c>
      <c r="F32" s="38"/>
    </row>
    <row r="33" spans="1:6" s="12" customFormat="1" ht="55.5" customHeight="1">
      <c r="A33" s="20" t="s">
        <v>60</v>
      </c>
      <c r="B33" s="31">
        <f>401.4-151.8</f>
        <v>249.59999999999997</v>
      </c>
      <c r="C33" s="31">
        <v>249.53953999999999</v>
      </c>
      <c r="D33" s="31">
        <f>C33-B33</f>
        <v>-6.0459999999977754E-2</v>
      </c>
    </row>
    <row r="34" spans="1:6" s="12" customFormat="1" ht="55.5" hidden="1" customHeight="1">
      <c r="A34" s="45" t="s">
        <v>59</v>
      </c>
      <c r="B34" s="31"/>
      <c r="C34" s="31"/>
      <c r="D34" s="31">
        <f>C34-B34</f>
        <v>0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2856.9</v>
      </c>
      <c r="C39" s="47">
        <f>C40+C41+C42+C43+C44+C45+C46+C47+C48+C49+C50</f>
        <v>2331.5930499999999</v>
      </c>
      <c r="D39" s="47">
        <f>D40+D41+D42+D43+D44+D45+D46+D47+D48+D49+D50</f>
        <v>-525.30695000000026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47</v>
      </c>
      <c r="B41" s="31">
        <f>2041+32.4</f>
        <v>2073.4</v>
      </c>
      <c r="C41" s="31">
        <v>2073.2785899999999</v>
      </c>
      <c r="D41" s="31">
        <f>C41-B41</f>
        <v>-0.12141000000019631</v>
      </c>
    </row>
    <row r="42" spans="1:6" s="12" customFormat="1" ht="42.75" customHeight="1">
      <c r="A42" s="3" t="s">
        <v>48</v>
      </c>
      <c r="B42" s="31">
        <v>30.3</v>
      </c>
      <c r="C42" s="31">
        <f>4.80528+10.49714+8.20017</f>
        <v>23.502589999999998</v>
      </c>
      <c r="D42" s="31">
        <f>C42-B42</f>
        <v>-6.7974100000000028</v>
      </c>
    </row>
    <row r="43" spans="1:6" s="12" customFormat="1" ht="57" customHeight="1">
      <c r="A43" s="3" t="s">
        <v>49</v>
      </c>
      <c r="B43" s="31">
        <v>571.6</v>
      </c>
      <c r="C43" s="31">
        <f>48.26343+37.77138</f>
        <v>86.034809999999993</v>
      </c>
      <c r="D43" s="31">
        <f>C43-B43</f>
        <v>-485.56519000000003</v>
      </c>
      <c r="E43" s="60"/>
      <c r="F43" s="60"/>
    </row>
    <row r="44" spans="1:6" s="12" customFormat="1" ht="62.25" customHeight="1">
      <c r="A44" s="3" t="s">
        <v>50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81</v>
      </c>
      <c r="B48" s="31">
        <v>181.6</v>
      </c>
      <c r="C48" s="66">
        <f>94.39906+54.378</f>
        <v>148.77706000000001</v>
      </c>
      <c r="D48" s="31">
        <f t="shared" si="2"/>
        <v>-32.822939999999988</v>
      </c>
    </row>
    <row r="49" spans="1:6" s="12" customFormat="1" ht="86.25" hidden="1" customHeight="1">
      <c r="A49" s="20" t="s">
        <v>58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67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235.2</v>
      </c>
      <c r="C51" s="47">
        <f>C52+C53</f>
        <v>224.93227000000002</v>
      </c>
      <c r="D51" s="47">
        <f>D52+D53</f>
        <v>-10.267729999999972</v>
      </c>
    </row>
    <row r="52" spans="1:6" s="12" customFormat="1" ht="87.75" customHeight="1">
      <c r="A52" s="40" t="s">
        <v>40</v>
      </c>
      <c r="B52" s="31">
        <v>235.2</v>
      </c>
      <c r="C52" s="31">
        <f>38.3323+29.26636+27.2585+24.42579+20.46095+14.63774+23.23328+21.71642+25.60093</f>
        <v>224.93227000000002</v>
      </c>
      <c r="D52" s="31">
        <f t="shared" si="2"/>
        <v>-10.267729999999972</v>
      </c>
    </row>
    <row r="53" spans="1:6" s="12" customFormat="1" ht="32.25" hidden="1" customHeight="1">
      <c r="A53" s="40" t="s">
        <v>52</v>
      </c>
      <c r="B53" s="31"/>
      <c r="C53" s="31"/>
      <c r="D53" s="31">
        <f t="shared" si="2"/>
        <v>0</v>
      </c>
    </row>
    <row r="54" spans="1:6" s="12" customFormat="1" ht="51" hidden="1" customHeight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6" s="12" customFormat="1" ht="53.25" hidden="1" customHeight="1">
      <c r="A55" s="40" t="s">
        <v>68</v>
      </c>
      <c r="B55" s="31"/>
      <c r="C55" s="31"/>
      <c r="D55" s="31">
        <f t="shared" si="2"/>
        <v>0</v>
      </c>
    </row>
    <row r="56" spans="1:6" s="12" customFormat="1" ht="32.25" customHeight="1">
      <c r="A56" s="1" t="s">
        <v>82</v>
      </c>
      <c r="B56" s="47">
        <f>B59+B83+B86+B90+B94+B71</f>
        <v>3141.2</v>
      </c>
      <c r="C56" s="47">
        <f>C59+C83+C86+C90+C94+C71</f>
        <v>3133.0046300000004</v>
      </c>
      <c r="D56" s="47">
        <f>D59+D83+D86+D90+D94+D71</f>
        <v>-8.195369999999798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53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45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customHeight="1">
      <c r="A83" s="1" t="s">
        <v>55</v>
      </c>
      <c r="B83" s="49">
        <f>B84+B85</f>
        <v>2066.9</v>
      </c>
      <c r="C83" s="49">
        <f>C84+C85</f>
        <v>2066.7565300000001</v>
      </c>
      <c r="D83" s="49">
        <f>D84+D85</f>
        <v>-0.14346999999986565</v>
      </c>
    </row>
    <row r="84" spans="1:5" ht="26.25" customHeight="1">
      <c r="A84" s="3" t="s">
        <v>83</v>
      </c>
      <c r="B84" s="31">
        <f>415.2-0.1</f>
        <v>415.09999999999997</v>
      </c>
      <c r="C84" s="31">
        <v>415.03059999999999</v>
      </c>
      <c r="D84" s="31">
        <f>C84-B84</f>
        <v>-6.9399999999973261E-2</v>
      </c>
      <c r="E84" s="12"/>
    </row>
    <row r="85" spans="1:5" ht="26.25" customHeight="1">
      <c r="A85" s="3" t="s">
        <v>86</v>
      </c>
      <c r="B85" s="31">
        <v>1651.8</v>
      </c>
      <c r="C85" s="31">
        <v>1651.7259300000001</v>
      </c>
      <c r="D85" s="31">
        <f>C85-B85</f>
        <v>-7.4069999999892389E-2</v>
      </c>
      <c r="E85" s="12"/>
    </row>
    <row r="86" spans="1:5" ht="80.25" customHeight="1">
      <c r="A86" s="1" t="s">
        <v>56</v>
      </c>
      <c r="B86" s="47">
        <f>B87+B88+B89</f>
        <v>1074.3</v>
      </c>
      <c r="C86" s="47">
        <f>C87+C88+C89</f>
        <v>1066.2481</v>
      </c>
      <c r="D86" s="47">
        <f>D87+D88+D89</f>
        <v>-8.0518999999999323</v>
      </c>
      <c r="E86" s="12"/>
    </row>
    <row r="87" spans="1:5" ht="27.75" customHeight="1">
      <c r="A87" s="20" t="s">
        <v>87</v>
      </c>
      <c r="B87" s="31">
        <v>1074.3</v>
      </c>
      <c r="C87" s="31">
        <v>1066.2481</v>
      </c>
      <c r="D87" s="31">
        <f>C87-B87</f>
        <v>-8.0518999999999323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66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46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28954.500000000004</v>
      </c>
      <c r="C97" s="47">
        <f>C98+C124</f>
        <v>24345.883760000001</v>
      </c>
      <c r="D97" s="47">
        <f>D98+D124</f>
        <v>-4525.6311400000013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28954.500000000004</v>
      </c>
      <c r="C98" s="47">
        <f>C99+C100+C103+C104+C106+C107+C101+C108+C109+C105+C110+C102+C115+C112+C111+C117+C116+C118+C119+C120+C121+C122+C123</f>
        <v>24345.883760000001</v>
      </c>
      <c r="D98" s="47">
        <f>D99+D100+D103+D104+D106+D107+D101+D108+D109+D105+D110+D102+D115+D112+D111+D117+D116</f>
        <v>-4525.6311400000013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84.083247025505528</v>
      </c>
    </row>
    <row r="99" spans="1:8" s="5" customFormat="1" ht="56.25" customHeight="1">
      <c r="A99" s="36" t="s">
        <v>78</v>
      </c>
      <c r="B99" s="31">
        <v>8865.2000000000007</v>
      </c>
      <c r="C99" s="31">
        <f>1502.40836+750.97418+750.51418+750.97418+750.97418+685.10736+685.10736+653.1017+685.10736</f>
        <v>7214.2688600000001</v>
      </c>
      <c r="D99" s="31">
        <f t="shared" ref="D99:D123" si="6">C99-B99</f>
        <v>-1650.9311400000006</v>
      </c>
      <c r="E99" s="13"/>
      <c r="F99" s="61">
        <f>C99+C100+C101+C107</f>
        <v>7214.2688600000001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44</v>
      </c>
      <c r="B106" s="48">
        <v>18483.2</v>
      </c>
      <c r="C106" s="31">
        <f>4306+1459.2+2119.9+2656.5+1815.3+769.2+1050.3+1432.1</f>
        <v>15608.5</v>
      </c>
      <c r="D106" s="31">
        <f t="shared" si="6"/>
        <v>-2874.7000000000007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customHeight="1">
      <c r="A118" s="58" t="s">
        <v>73</v>
      </c>
      <c r="B118" s="48">
        <v>460</v>
      </c>
      <c r="C118" s="31">
        <v>460</v>
      </c>
      <c r="D118" s="31">
        <f t="shared" si="6"/>
        <v>0</v>
      </c>
      <c r="E118" s="13"/>
    </row>
    <row r="119" spans="1:6" s="5" customFormat="1" ht="117" customHeight="1">
      <c r="A119" s="58" t="s">
        <v>74</v>
      </c>
      <c r="B119" s="48">
        <v>48.7</v>
      </c>
      <c r="C119" s="31">
        <v>48.7</v>
      </c>
      <c r="D119" s="31">
        <f t="shared" si="6"/>
        <v>0</v>
      </c>
      <c r="E119" s="13"/>
    </row>
    <row r="120" spans="1:6" s="5" customFormat="1" ht="117" customHeight="1">
      <c r="A120" s="58" t="s">
        <v>75</v>
      </c>
      <c r="B120" s="48">
        <v>48.7</v>
      </c>
      <c r="C120" s="31">
        <v>48.7</v>
      </c>
      <c r="D120" s="31">
        <f t="shared" si="6"/>
        <v>0</v>
      </c>
      <c r="E120" s="13"/>
    </row>
    <row r="121" spans="1:6" s="5" customFormat="1" ht="117" hidden="1" customHeight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customHeight="1">
      <c r="A122" s="58" t="s">
        <v>77</v>
      </c>
      <c r="B122" s="48">
        <v>48.7</v>
      </c>
      <c r="C122" s="31">
        <v>48.7</v>
      </c>
      <c r="D122" s="31">
        <f t="shared" si="6"/>
        <v>0</v>
      </c>
      <c r="E122" s="13"/>
    </row>
    <row r="123" spans="1:6" s="5" customFormat="1" ht="147" customHeight="1">
      <c r="A123" s="62" t="s">
        <v>88</v>
      </c>
      <c r="B123" s="48">
        <v>1000</v>
      </c>
      <c r="C123" s="31">
        <v>917.01490000000001</v>
      </c>
      <c r="D123" s="31">
        <f t="shared" si="6"/>
        <v>-82.985099999999989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70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71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72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57190.900000000009</v>
      </c>
      <c r="C129" s="14">
        <f>C17+C97</f>
        <v>48147.106800000001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69</v>
      </c>
      <c r="B132" s="21">
        <f>B22+B29+B45+B46+B48+B51+B59+B90+B100+B101+B106+B108+B110</f>
        <v>40903.1</v>
      </c>
      <c r="C132" s="21">
        <f>C22+C29+C45+C46+C48+C51+C59+C90+C100+C101+C106+C108+C110</f>
        <v>34093.902419999999</v>
      </c>
      <c r="D132" s="21">
        <f>D22+D29+D45+D46+D48+D51+D59+D90+D100+D101+D106+D108+D110</f>
        <v>-6809.1975799999991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2023-02-02T11:13:23Z</cp:lastPrinted>
  <dcterms:created xsi:type="dcterms:W3CDTF">2007-10-22T09:23:55Z</dcterms:created>
  <dcterms:modified xsi:type="dcterms:W3CDTF">2023-12-01T08:04:07Z</dcterms:modified>
</cp:coreProperties>
</file>